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tables/table7.xml" ContentType="application/vnd.openxmlformats-officedocument.spreadsheetml.table+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saveExternalLinkValues="0" codeName="ThisWorkbook" defaultThemeVersion="124226"/>
  <mc:AlternateContent xmlns:mc="http://schemas.openxmlformats.org/markup-compatibility/2006">
    <mc:Choice Requires="x15">
      <x15ac:absPath xmlns:x15ac="http://schemas.microsoft.com/office/spreadsheetml/2010/11/ac" url="K:\DREV_FÍGGJARDEILDIN\Roknskap\Roknskapir\Roknskap 2025\12 December\80 Corep\Public Disclosure\"/>
    </mc:Choice>
  </mc:AlternateContent>
  <xr:revisionPtr revIDLastSave="0" documentId="13_ncr:1_{A3BED8EA-C60A-48FE-B954-E5E7A483495E}" xr6:coauthVersionLast="47" xr6:coauthVersionMax="47" xr10:uidLastSave="{00000000-0000-0000-0000-000000000000}"/>
  <workbookProtection workbookAlgorithmName="SHA-512" workbookHashValue="erJjE0xaArpL+tn/sJQaWOp5O9P9b3lqCqQzda2eRkw9PlVuvcDIwdWZkvV0rCstNe7IqQdN6f7cHEDiHzmZuQ==" workbookSaltValue="2ML47c68+AZiFgbDVxtgdw==" workbookSpinCount="100000" lockStructure="1"/>
  <bookViews>
    <workbookView xWindow="28680" yWindow="-120" windowWidth="29040" windowHeight="15720" tabRatio="862" firstSheet="3" activeTab="8" xr2:uid="{00000000-000D-0000-FFFF-FFFF00000000}"/>
  </bookViews>
  <sheets>
    <sheet name="Dimensions" sheetId="4" state="hidden" r:id="rId1"/>
    <sheet name="SAS Solutions Worksheet Hidden" sheetId="74" state="veryHidden" r:id="rId2"/>
    <sheet name="EBAValidations_hidden" sheetId="147" state="hidden" r:id="rId3"/>
    <sheet name="Pillar III Disclosures" sheetId="189" r:id="rId4"/>
    <sheet name="Attestation" sheetId="184" r:id="rId5"/>
    <sheet name="Index" sheetId="190" r:id="rId6"/>
    <sheet name="EU CC1 " sheetId="153" r:id="rId7"/>
    <sheet name="EU CC2" sheetId="187" r:id="rId8"/>
    <sheet name="EU KM1 " sheetId="152" r:id="rId9"/>
    <sheet name="EU KM2" sheetId="193" r:id="rId10"/>
    <sheet name="EU TLAC1 " sheetId="182" r:id="rId11"/>
    <sheet name="EU TLAC3B " sheetId="183" r:id="rId12"/>
    <sheet name="EU OV1" sheetId="192" r:id="rId13"/>
    <sheet name="EU CCR1 " sheetId="156" r:id="rId14"/>
    <sheet name="EU CCR2 " sheetId="157" r:id="rId15"/>
    <sheet name="EU CCR3 " sheetId="158" r:id="rId16"/>
    <sheet name="EU CCYB1 " sheetId="154" r:id="rId17"/>
    <sheet name="EU CCYB2 " sheetId="155" r:id="rId18"/>
    <sheet name="EU CCR5 " sheetId="159" state="hidden" r:id="rId19"/>
    <sheet name="EU CCR8 " sheetId="160" state="hidden" r:id="rId20"/>
    <sheet name="EU CR4 " sheetId="161" r:id="rId21"/>
    <sheet name="EU CR5 " sheetId="162" r:id="rId22"/>
    <sheet name="EU CR6 " sheetId="163" state="hidden" r:id="rId23"/>
    <sheet name="EU CR6A " sheetId="164" state="hidden" r:id="rId24"/>
    <sheet name="EU CR7 " sheetId="165" state="hidden" r:id="rId25"/>
    <sheet name="EU CR7A " sheetId="166" state="hidden" r:id="rId26"/>
    <sheet name="EU CR8 " sheetId="167" state="hidden" r:id="rId27"/>
    <sheet name="EU CR9 " sheetId="168" state="hidden" r:id="rId28"/>
    <sheet name="EU CR91 " sheetId="169" state="hidden" r:id="rId29"/>
    <sheet name="EU CR10 " sheetId="170" state="hidden" r:id="rId30"/>
    <sheet name="EU MR1 " sheetId="171" r:id="rId31"/>
    <sheet name="EU OR1 " sheetId="173" r:id="rId32"/>
    <sheet name="EU LR1 " sheetId="174" r:id="rId33"/>
    <sheet name="EU LR2 " sheetId="175" r:id="rId34"/>
    <sheet name="EU LR3 " sheetId="176" r:id="rId35"/>
    <sheet name="EU LIQ1 " sheetId="177" r:id="rId36"/>
    <sheet name="EU LIQ2 " sheetId="178" r:id="rId37"/>
    <sheet name="EU AE1 " sheetId="179" r:id="rId38"/>
    <sheet name="EU AE2 " sheetId="180" r:id="rId39"/>
    <sheet name="EU AE3 " sheetId="181" r:id="rId40"/>
    <sheet name="EU IRRBB1" sheetId="186" r:id="rId41"/>
    <sheet name="EU REM1" sheetId="185" r:id="rId42"/>
    <sheet name="EU REM5" sheetId="191" r:id="rId43"/>
  </sheets>
  <externalReferences>
    <externalReference r:id="rId44"/>
    <externalReference r:id="rId45"/>
    <externalReference r:id="rId46"/>
    <externalReference r:id="rId47"/>
    <externalReference r:id="rId48"/>
    <externalReference r:id="rId4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78" l="1"/>
  <c r="G25" i="178"/>
  <c r="F25" i="178"/>
  <c r="E25" i="178"/>
  <c r="H22" i="178"/>
  <c r="H17" i="178"/>
  <c r="H16" i="178"/>
  <c r="E17" i="178"/>
  <c r="G16" i="178"/>
  <c r="F16" i="178"/>
  <c r="E16" i="178"/>
  <c r="E19" i="178"/>
  <c r="H15" i="178"/>
  <c r="G15" i="178"/>
  <c r="F15" i="178"/>
  <c r="E15" i="178"/>
  <c r="H10" i="178"/>
  <c r="H11" i="178"/>
  <c r="H12" i="178"/>
  <c r="G12" i="178"/>
  <c r="F12" i="178"/>
  <c r="E12" i="178"/>
  <c r="G11" i="178"/>
  <c r="F11" i="178"/>
  <c r="E11" i="178"/>
  <c r="D8" i="178"/>
  <c r="H8" i="178" s="1"/>
  <c r="E10" i="178" l="1"/>
  <c r="F10" i="178"/>
  <c r="D7" i="178"/>
  <c r="H7" i="178" s="1"/>
  <c r="H20" i="178" s="1"/>
  <c r="G10" i="178"/>
  <c r="E6" i="181"/>
  <c r="D21" i="180"/>
  <c r="J8" i="179"/>
  <c r="I12" i="179"/>
  <c r="H15" i="179"/>
  <c r="D15" i="179"/>
  <c r="K29" i="177" l="1"/>
  <c r="K28" i="177"/>
  <c r="G29" i="177"/>
  <c r="G28" i="177"/>
  <c r="K22" i="177"/>
  <c r="G23" i="177"/>
  <c r="G22" i="177"/>
  <c r="G20" i="177"/>
  <c r="K14" i="177"/>
  <c r="K13" i="177"/>
  <c r="K12" i="177"/>
  <c r="K11" i="177"/>
  <c r="G14" i="177"/>
  <c r="G13" i="177"/>
  <c r="G12" i="177"/>
  <c r="G11" i="177"/>
  <c r="K9" i="177"/>
  <c r="J29" i="177"/>
  <c r="J28" i="177"/>
  <c r="F29" i="177"/>
  <c r="F28" i="177"/>
  <c r="J22" i="177"/>
  <c r="F23" i="177"/>
  <c r="F22" i="177"/>
  <c r="F20" i="177"/>
  <c r="J14" i="177"/>
  <c r="J13" i="177"/>
  <c r="J12" i="177"/>
  <c r="J11" i="177"/>
  <c r="F14" i="177"/>
  <c r="F13" i="177"/>
  <c r="F12" i="177"/>
  <c r="F11" i="177"/>
  <c r="J9" i="177"/>
  <c r="I29" i="177"/>
  <c r="I28" i="177"/>
  <c r="E29" i="177"/>
  <c r="E28" i="177"/>
  <c r="I22" i="177"/>
  <c r="E23" i="177"/>
  <c r="E22" i="177"/>
  <c r="E20" i="177"/>
  <c r="I14" i="177"/>
  <c r="I13" i="177"/>
  <c r="I12" i="177"/>
  <c r="I11" i="177"/>
  <c r="E14" i="177"/>
  <c r="E13" i="177"/>
  <c r="E12" i="177"/>
  <c r="E11" i="177"/>
  <c r="I9" i="177"/>
  <c r="H29" i="177"/>
  <c r="H28" i="177"/>
  <c r="D29" i="177"/>
  <c r="D28" i="177"/>
  <c r="H22" i="177"/>
  <c r="D23" i="177"/>
  <c r="D22" i="177"/>
  <c r="D20" i="177"/>
  <c r="H14" i="177"/>
  <c r="H13" i="177"/>
  <c r="H12" i="177"/>
  <c r="H11" i="177"/>
  <c r="D14" i="177"/>
  <c r="D13" i="177"/>
  <c r="D12" i="177"/>
  <c r="D11" i="177"/>
  <c r="H9" i="177"/>
  <c r="D17" i="176"/>
  <c r="D16" i="176"/>
  <c r="D15" i="176"/>
  <c r="D14" i="176"/>
  <c r="D13" i="176"/>
  <c r="D12" i="176"/>
  <c r="D10" i="176"/>
  <c r="D7" i="176"/>
  <c r="D20" i="174"/>
  <c r="M22" i="162" l="1"/>
  <c r="M21" i="162"/>
  <c r="J19" i="162"/>
  <c r="J15" i="162"/>
  <c r="H19" i="162"/>
  <c r="D22" i="162"/>
  <c r="H22" i="161"/>
  <c r="F22" i="161"/>
  <c r="D22" i="161"/>
  <c r="D21" i="161" l="1"/>
  <c r="H21" i="161"/>
  <c r="F21" i="161"/>
  <c r="H16" i="161"/>
  <c r="G16" i="161"/>
  <c r="F16" i="161"/>
  <c r="E16" i="161" l="1"/>
  <c r="D16" i="161"/>
  <c r="E15" i="161"/>
  <c r="D15" i="161"/>
  <c r="G15" i="161"/>
  <c r="F15" i="161"/>
  <c r="H15" i="161"/>
  <c r="H14" i="161"/>
  <c r="G14" i="161"/>
  <c r="F14" i="161"/>
  <c r="E14" i="161"/>
  <c r="D14" i="161"/>
  <c r="F13" i="161"/>
  <c r="G13" i="161"/>
  <c r="H13" i="161"/>
  <c r="E13" i="161"/>
  <c r="D13" i="161"/>
  <c r="E12" i="161"/>
  <c r="D12" i="161"/>
  <c r="H12" i="161"/>
  <c r="G12" i="161"/>
  <c r="F12" i="161"/>
  <c r="I8" i="161"/>
  <c r="I7" i="161"/>
  <c r="H9" i="161"/>
  <c r="G9" i="161"/>
  <c r="F9" i="161"/>
  <c r="E9" i="161"/>
  <c r="D9" i="161"/>
  <c r="D8" i="161"/>
  <c r="E8" i="161"/>
  <c r="G8" i="161"/>
  <c r="F8" i="161"/>
  <c r="G7" i="161"/>
  <c r="F7" i="161"/>
  <c r="D7" i="161"/>
  <c r="J13" i="154"/>
  <c r="J12" i="154" s="1"/>
  <c r="J9" i="154"/>
  <c r="J10" i="154"/>
  <c r="J11" i="154"/>
  <c r="I11" i="154"/>
  <c r="I10" i="154"/>
  <c r="I9" i="154"/>
  <c r="I8" i="154"/>
  <c r="I13" i="154"/>
  <c r="E13" i="154"/>
  <c r="E9" i="154"/>
  <c r="E10" i="154"/>
  <c r="E11" i="154"/>
  <c r="C11" i="154"/>
  <c r="C10" i="154"/>
  <c r="C9" i="154"/>
  <c r="C13" i="154"/>
  <c r="C8" i="154"/>
  <c r="M13" i="158"/>
  <c r="L13" i="158"/>
  <c r="I15" i="158" l="1"/>
  <c r="I17" i="158" s="1"/>
  <c r="I12" i="158"/>
  <c r="H15" i="158"/>
  <c r="H12" i="158"/>
  <c r="N17" i="158"/>
  <c r="M17" i="158"/>
  <c r="L17" i="158"/>
  <c r="K17" i="158"/>
  <c r="J17" i="158"/>
  <c r="G17" i="158"/>
  <c r="F17" i="158"/>
  <c r="E17" i="158"/>
  <c r="D8" i="158"/>
  <c r="D17" i="158" s="1"/>
  <c r="H17" i="158" l="1"/>
  <c r="K8" i="156"/>
  <c r="J8" i="156"/>
  <c r="I8" i="156"/>
  <c r="H8" i="156"/>
  <c r="E8" i="156"/>
  <c r="D8" i="156"/>
  <c r="D35" i="192"/>
  <c r="D31" i="192"/>
  <c r="D14" i="192"/>
  <c r="D18" i="192"/>
  <c r="D8" i="192"/>
  <c r="D15" i="192"/>
  <c r="D16" i="175" l="1"/>
  <c r="D8" i="175"/>
  <c r="D14" i="175" s="1"/>
  <c r="F35" i="192" l="1"/>
  <c r="F31" i="192"/>
  <c r="F18" i="192"/>
  <c r="F15" i="192"/>
  <c r="F14" i="192"/>
  <c r="F8" i="192"/>
  <c r="D44" i="192"/>
  <c r="F44" i="192" s="1"/>
  <c r="D36" i="192"/>
  <c r="F36" i="192" s="1"/>
  <c r="D32" i="192"/>
  <c r="F32" i="192" s="1"/>
  <c r="D9" i="192"/>
  <c r="F9" i="192" s="1"/>
  <c r="D41" i="182" l="1"/>
  <c r="D37" i="182"/>
  <c r="D36" i="182"/>
  <c r="D7" i="182"/>
  <c r="D9" i="152"/>
  <c r="D51" i="152"/>
  <c r="D29" i="152" l="1"/>
  <c r="D15" i="152" l="1"/>
  <c r="D16" i="152" s="1"/>
  <c r="D14" i="152"/>
  <c r="D10" i="152"/>
  <c r="D30" i="187" l="1"/>
  <c r="D94" i="153" l="1"/>
  <c r="D92" i="153"/>
  <c r="D20" i="153"/>
  <c r="D17" i="153"/>
  <c r="D12" i="153"/>
  <c r="D15" i="193" l="1"/>
  <c r="D9" i="193"/>
  <c r="D11" i="193" s="1"/>
  <c r="D12" i="193" s="1"/>
  <c r="E44" i="192" l="1"/>
  <c r="E36" i="192"/>
  <c r="E32" i="192"/>
  <c r="E9" i="192"/>
  <c r="K23" i="177" l="1"/>
  <c r="J23" i="177"/>
  <c r="I23" i="177"/>
  <c r="H23" i="177"/>
  <c r="K20" i="177"/>
  <c r="J20" i="177"/>
  <c r="H20" i="177"/>
  <c r="D19" i="177" l="1"/>
  <c r="E19" i="177"/>
  <c r="I20" i="177"/>
  <c r="I19" i="177" s="1"/>
  <c r="F19" i="177"/>
  <c r="H19" i="177"/>
  <c r="K19" i="177"/>
  <c r="G19" i="177"/>
  <c r="J19" i="177"/>
  <c r="K10" i="179" l="1"/>
  <c r="J13" i="179"/>
  <c r="J10" i="179"/>
  <c r="J9" i="179"/>
  <c r="L11" i="154" l="1"/>
  <c r="L10" i="154"/>
  <c r="L9" i="154"/>
  <c r="L8" i="154"/>
  <c r="E12" i="154"/>
  <c r="C12" i="154"/>
  <c r="I12" i="154"/>
  <c r="L12" i="154" s="1"/>
  <c r="L13" i="154" l="1"/>
  <c r="D46" i="152" l="1"/>
  <c r="D47" i="152" s="1"/>
  <c r="D95" i="153" l="1"/>
  <c r="D96" i="153" s="1"/>
  <c r="I28" i="185" l="1"/>
  <c r="E11" i="191"/>
  <c r="D10" i="191"/>
  <c r="D12" i="191" s="1"/>
  <c r="E12" i="191" s="1"/>
  <c r="E7" i="191"/>
  <c r="L6" i="191" s="1"/>
  <c r="E10" i="191" l="1"/>
  <c r="I8" i="185"/>
  <c r="G8" i="185"/>
  <c r="K12" i="179" l="1"/>
  <c r="J12" i="179"/>
  <c r="I9" i="179"/>
  <c r="K9" i="179" s="1"/>
  <c r="F9" i="179"/>
  <c r="F10" i="179" s="1"/>
  <c r="F13" i="179" s="1"/>
  <c r="D10" i="179"/>
  <c r="D13" i="179" s="1"/>
  <c r="D52" i="175"/>
  <c r="D68" i="175"/>
  <c r="D53" i="175" s="1"/>
  <c r="N23" i="162"/>
  <c r="M23" i="162"/>
  <c r="L23" i="162"/>
  <c r="J23" i="162"/>
  <c r="I23" i="162"/>
  <c r="H23" i="162"/>
  <c r="D23" i="162"/>
  <c r="H23" i="161"/>
  <c r="G23" i="161"/>
  <c r="D43" i="187"/>
  <c r="D101" i="153" l="1"/>
  <c r="D100" i="153"/>
  <c r="D99" i="153"/>
  <c r="D98" i="153"/>
  <c r="K32" i="177" l="1"/>
  <c r="K35" i="177" s="1"/>
  <c r="I32" i="177"/>
  <c r="I35" i="177" s="1"/>
  <c r="K37" i="177"/>
  <c r="J37" i="177"/>
  <c r="I37" i="177"/>
  <c r="H37" i="177"/>
  <c r="I25" i="177" l="1"/>
  <c r="I38" i="177" s="1"/>
  <c r="I39" i="177" s="1"/>
  <c r="H25" i="177"/>
  <c r="K25" i="177"/>
  <c r="K38" i="177" s="1"/>
  <c r="K39" i="177" s="1"/>
  <c r="J32" i="177"/>
  <c r="J35" i="177" s="1"/>
  <c r="J25" i="177"/>
  <c r="H32" i="177"/>
  <c r="H35" i="177" s="1"/>
  <c r="D32" i="177"/>
  <c r="D35" i="177" s="1"/>
  <c r="D15" i="183"/>
  <c r="D42" i="182"/>
  <c r="D15" i="182"/>
  <c r="D29" i="182" s="1"/>
  <c r="D33" i="182" s="1"/>
  <c r="D34" i="182" s="1"/>
  <c r="D39" i="182" s="1"/>
  <c r="D43" i="182" s="1"/>
  <c r="D40" i="182" l="1"/>
  <c r="H38" i="177"/>
  <c r="H39" i="177" s="1"/>
  <c r="J38" i="177"/>
  <c r="J39" i="177" s="1"/>
  <c r="D16" i="171" l="1"/>
  <c r="D69" i="175"/>
  <c r="D36" i="175" l="1"/>
  <c r="D26" i="175"/>
  <c r="S22" i="162"/>
  <c r="T22" i="162" s="1"/>
  <c r="S21" i="162"/>
  <c r="T21" i="162" s="1"/>
  <c r="S20" i="162"/>
  <c r="T20" i="162" s="1"/>
  <c r="S19" i="162"/>
  <c r="T19" i="162" s="1"/>
  <c r="S18" i="162"/>
  <c r="T18" i="162" s="1"/>
  <c r="S17" i="162"/>
  <c r="T17" i="162" s="1"/>
  <c r="S16" i="162"/>
  <c r="T16" i="162" s="1"/>
  <c r="S15" i="162"/>
  <c r="T15" i="162" s="1"/>
  <c r="S14" i="162"/>
  <c r="T14" i="162" s="1"/>
  <c r="S13" i="162"/>
  <c r="T13" i="162" s="1"/>
  <c r="S12" i="162"/>
  <c r="T12" i="162" s="1"/>
  <c r="S11" i="162"/>
  <c r="T11" i="162" s="1"/>
  <c r="S10" i="162"/>
  <c r="T10" i="162" s="1"/>
  <c r="S9" i="162"/>
  <c r="T9" i="162" s="1"/>
  <c r="S8" i="162"/>
  <c r="T8" i="162" s="1"/>
  <c r="S7" i="162"/>
  <c r="T7" i="162" s="1"/>
  <c r="S23" i="162"/>
  <c r="I21" i="161"/>
  <c r="I16" i="161"/>
  <c r="I15" i="161"/>
  <c r="I14" i="161"/>
  <c r="I13" i="161"/>
  <c r="I12" i="161"/>
  <c r="I9" i="161"/>
  <c r="E23" i="161"/>
  <c r="D23" i="161"/>
  <c r="K16" i="156"/>
  <c r="J16" i="156"/>
  <c r="I16" i="156"/>
  <c r="H16" i="156"/>
  <c r="D6" i="155"/>
  <c r="O13" i="154" s="1"/>
  <c r="N13" i="154"/>
  <c r="M13" i="154"/>
  <c r="D48" i="153"/>
  <c r="D18" i="153"/>
  <c r="D49" i="153" s="1"/>
  <c r="D91" i="153" s="1"/>
  <c r="I22" i="161" l="1"/>
  <c r="F23" i="161"/>
  <c r="I23" i="161" s="1"/>
  <c r="T23" i="162"/>
  <c r="D55" i="175"/>
  <c r="M12" i="154"/>
  <c r="M11" i="154"/>
  <c r="M10" i="154"/>
  <c r="M9" i="154"/>
  <c r="M8" i="154"/>
  <c r="O15" i="158"/>
  <c r="O14" i="158"/>
  <c r="O13" i="158"/>
  <c r="O12" i="158"/>
  <c r="O11" i="158"/>
  <c r="O10" i="158"/>
  <c r="O9" i="158"/>
  <c r="O8" i="158"/>
  <c r="O7" i="158"/>
  <c r="E11" i="157"/>
  <c r="D11" i="157"/>
  <c r="H11" i="154"/>
  <c r="H9" i="154"/>
  <c r="H10" i="154"/>
  <c r="H8" i="154"/>
  <c r="D70" i="175" l="1"/>
  <c r="D71" i="175" s="1"/>
  <c r="D56" i="175"/>
  <c r="D57" i="175" s="1"/>
  <c r="D8" i="176"/>
  <c r="D6" i="176" s="1"/>
  <c r="F41" i="182"/>
  <c r="F39" i="182"/>
  <c r="F37" i="182"/>
  <c r="F36" i="182"/>
  <c r="N16" i="183"/>
  <c r="N15" i="183"/>
  <c r="N14" i="183"/>
  <c r="N13" i="183"/>
  <c r="N12" i="183"/>
  <c r="N11" i="183"/>
  <c r="G28" i="185" l="1"/>
  <c r="O16" i="158" l="1"/>
  <c r="O17" i="158" s="1"/>
  <c r="H13" i="154"/>
  <c r="H12" i="1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Helle Hassager</author>
    <author>Jan Guttesen (Betri)</author>
  </authors>
  <commentList>
    <comment ref="A1" authorId="0" shapeId="0" xr:uid="{00000000-0006-0000-0600-000001000000}">
      <text>
        <r>
          <rPr>
            <sz val="11"/>
            <color indexed="81"/>
            <rFont val="Tahoma"/>
            <family val="2"/>
          </rPr>
          <t>USER=T211869!!!TIME=20240212 165024!!!202312!!!PD!!!EUKM1!!!M!!!TOTAL!!!!!! 1!!! 1!!! 137!!! 10!!! 8!!! 4!!! 46!!! 5!!!MATRIX!!!NA!!!NA!!!.!!!D4!!!!!! !!! !!!Moder;;Koncern;;Datter;;Datter 2;;Datter 3!!!M;;K;;D;;D2;;D3!!!Organization!!!!!!False!!!!!!False!!!False</t>
        </r>
      </text>
    </comment>
    <comment ref="C1" authorId="1" shapeId="0" xr:uid="{00000000-0006-0000-0600-000002000000}">
      <text>
        <r>
          <rPr>
            <sz val="9"/>
            <color indexed="81"/>
            <rFont val="Tahoma"/>
            <family val="2"/>
          </rPr>
          <t>20231231202309302023063020230331202212312262389336,852016092728,048882016120438,854052016429922,4052262389336,852016092728,048882016120438,854052016429922,4052262389336,852016092728,048882016120438,854052016429922,4056470722496,557676492227655,679546502348691,244326313458890,176214505403587,278230,349630,310540,310060,319390,349630,310540,310060,319390,349630,310540,310060,319390,020810,019190,01593-0,080,011710,019190,015930,0168-0,0450,015610,019190,015930,0168-0,060,100810,099190,095930,09680,0250,0250,0250,0250,010690,010740,010810,010750,019130,019010,01890,018980,020,020,020,020,074810,074740,074710,074740,175630,173930,170640,1715412548696331,498912828465683,626912775319999,995912140314948,29780,180290,157160,157810,166092454936247,7972975173468,85982879588127,05052766374448,96692631461158,1941161722694,029158982654,301142887821,532182022265,943140652348,3571169233324,59651320788637,4151366934122,41551170925990,39851388516383,79852,099612,252572,10662,362551,8951610067118384,13639931187963,64719837313748,66369543989880,458556434737389,40546132448376,19716043964223,629426063854763,930521,56451,619451,627631,57391</t>
        </r>
      </text>
    </comment>
    <comment ref="D1" authorId="1" shapeId="0" xr:uid="{00000000-0006-0000-0600-000003000000}">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Helle Hassager</author>
    <author>Jan Guttesen (Betri)</author>
  </authors>
  <commentList>
    <comment ref="A1" authorId="0" shapeId="0" xr:uid="{00000000-0006-0000-0B00-000001000000}">
      <text>
        <r>
          <rPr>
            <sz val="11"/>
            <color indexed="81"/>
            <rFont val="Tahoma"/>
            <family val="2"/>
          </rPr>
          <t>USER=T211869!!!TIME=20240212 165125!!!202312!!!PD!!!EUCCR3!!!M!!!TOTAL!!!!!! 1!!! 1!!! 17!!! 15!!! 7!!! 4!!! 11!!! 12!!!MATRIX!!!NA!!!NA!!!.!!!D4!!!!!! !!! !!!Moder;;Koncern;;Datter;;Datter 2;;Datter 3!!!M;;K;;D;;D2;;D3!!!Organization!!!!!!False!!!!!!False!!!False</t>
        </r>
      </text>
    </comment>
    <comment ref="C1" authorId="1" shapeId="0" xr:uid="{00000000-0006-0000-0B00-000002000000}">
      <text/>
    </comment>
    <comment ref="D1" authorId="1" shapeId="0" xr:uid="{00000000-0006-0000-0B00-000003000000}">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Helle Hassager</author>
    <author>Jan Guttesen (Betri)</author>
  </authors>
  <commentList>
    <comment ref="A1" authorId="0" shapeId="0" xr:uid="{00000000-0006-0000-0700-000001000000}">
      <text>
        <r>
          <rPr>
            <sz val="11"/>
            <color indexed="81"/>
            <rFont val="Tahoma"/>
            <family val="2"/>
          </rPr>
          <t>USER=T211869!!!TIME=20240212 165038!!!202312!!!PD!!!EUCCYB1!!!M!!!TOTAL!!!!!! 1!!! 1!!! 10!!! 15!!! 8!!! 2!!! 1!!! 14!!!LIST!!!NA!!!NA!!!.!!!D4!!!!!! !!! !!!Moder;;Koncern;;Datter;;Datter 2;;Datter 3!!!M;;K;;D;;D2;;D3!!!Organization!!!!!!False!!!!!!False!!!False</t>
        </r>
      </text>
    </comment>
    <comment ref="C1" authorId="1" shapeId="0" xr:uid="{00000000-0006-0000-0700-000002000000}">
      <text/>
    </comment>
    <comment ref="D1" authorId="1" shapeId="0" xr:uid="{00000000-0006-0000-0700-000003000000}">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Helle Hassager</author>
    <author>Jan Guttesen (Betri)</author>
  </authors>
  <commentList>
    <comment ref="A1" authorId="0" shapeId="0" xr:uid="{00000000-0006-0000-0800-000001000000}">
      <text>
        <r>
          <rPr>
            <sz val="11"/>
            <color indexed="81"/>
            <rFont val="Tahoma"/>
            <family val="2"/>
          </rPr>
          <t>USER=T211869!!!TIME=20240212 165054!!!202312!!!PD!!!EUCCYB2!!!M!!!TOTAL!!!!!! 1!!! 1!!! 7!!! 4!!! 5!!! 4!!! 3!!! 1!!!MATRIX!!!NA!!!NA!!!.!!!D4!!!!!! !!! !!!Moder;;Koncern;;Datter;;Datter 2;;Datter 3!!!M;;K;;D;;D2;;D3!!!Organization!!!!!!False!!!!!!False!!!False</t>
        </r>
      </text>
    </comment>
    <comment ref="C1" authorId="1" shapeId="0" xr:uid="{00000000-0006-0000-0800-000002000000}">
      <text/>
    </comment>
    <comment ref="D1" authorId="1" shapeId="0" xr:uid="{00000000-0006-0000-0800-000003000000}">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Helle Hassager</author>
    <author>Jan Guttesen (Betri)</author>
  </authors>
  <commentList>
    <comment ref="A1" authorId="0" shapeId="0" xr:uid="{00000000-0006-0000-0C00-000001000000}">
      <text>
        <r>
          <rPr>
            <sz val="11"/>
            <color indexed="81"/>
            <rFont val="Tahoma"/>
            <family val="2"/>
          </rPr>
          <t>USER=T211869!!!TIME=20240212 165145!!!202312!!!PD!!!EUCCR5!!!M!!!TOTAL!!!!!! 1!!! 1!!! 15!!! 29!!! 7!!! 4!!! 9!!! 8!!!MATRIX!!!NA!!!NA!!!.!!!D4!!!!!! !!! !!!Moder;;Koncern;;Datter;;Datter 2;;Datter 3!!!M;;K;;D;;D2;;D3!!!Organization!!!!!!False!!!!!!False!!!False</t>
        </r>
      </text>
    </comment>
    <comment ref="C1" authorId="1" shapeId="0" xr:uid="{00000000-0006-0000-0C00-000002000000}">
      <text/>
    </comment>
    <comment ref="D1" authorId="1" shapeId="0" xr:uid="{00000000-0006-0000-0C00-000003000000}">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Helle Hassager</author>
    <author>Jan Guttesen (Betri)</author>
  </authors>
  <commentList>
    <comment ref="A1" authorId="0" shapeId="0" xr:uid="{00000000-0006-0000-0D00-000001000000}">
      <text>
        <r>
          <rPr>
            <sz val="11"/>
            <color indexed="81"/>
            <rFont val="Tahoma"/>
            <family val="2"/>
          </rPr>
          <t>USER=T211869!!!TIME=20240212 165152!!!202312!!!PD!!!EUCCR8!!!M!!!TOTAL!!!!!! 1!!! 1!!! 24!!! 23!!! 5!!! 4!!! 20!!! 2!!!MATRIX!!!NA!!!NA!!!.!!!D4!!!#D5#E10#D15#E21!!! !!! !!!Moder;;Koncern;;Datter;;Datter 2;;Datter 3!!!M;;K;;D;;D2;;D3!!!Organization!!!!!!False!!!!!!False!!!False</t>
        </r>
      </text>
    </comment>
    <comment ref="C1" authorId="1" shapeId="0" xr:uid="{00000000-0006-0000-0D00-000002000000}">
      <text/>
    </comment>
    <comment ref="D1" authorId="1" shapeId="0" xr:uid="{00000000-0006-0000-0D00-000003000000}">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Helle Hassager</author>
    <author>Jan Guttesen (Betri)</author>
  </authors>
  <commentList>
    <comment ref="A1" authorId="0" shapeId="0" xr:uid="{00000000-0006-0000-0E00-000001000000}">
      <text>
        <r>
          <rPr>
            <sz val="11"/>
            <color indexed="81"/>
            <rFont val="Tahoma"/>
            <family val="2"/>
          </rPr>
          <t>USER=T211869!!!TIME=20240212 165200!!!202312!!!PD!!!EUCR4!!!M!!!TOTAL!!!!!! 1!!! 1!!! 46!!! 9!!! 7!!! 4!!! 17!!! 6!!!MATRIX!!!NA!!!NA!!!.!!!D4!!!!!! !!! !!!Moder;;Koncern;;Datter;;Datter 2;;Datter 3!!!M;;K;;D;;D2;;D3!!!Organization!!!!!!False!!!!!!False!!!False</t>
        </r>
      </text>
    </comment>
    <comment ref="C1" authorId="1" shapeId="0" xr:uid="{00000000-0006-0000-0E00-000002000000}">
      <text/>
    </comment>
    <comment ref="D1" authorId="1" shapeId="0" xr:uid="{00000000-0006-0000-0E00-000003000000}">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Helle Hassager</author>
    <author>Jan Guttesen (Betri)</author>
  </authors>
  <commentList>
    <comment ref="A1" authorId="0" shapeId="0" xr:uid="{00000000-0006-0000-0F00-000001000000}">
      <text>
        <r>
          <rPr>
            <sz val="11"/>
            <color indexed="81"/>
            <rFont val="Tahoma"/>
            <family val="2"/>
          </rPr>
          <t>USER=T211869!!!TIME=20240212 165207!!!202312!!!PD!!!EUCR5!!!M!!!TOTAL!!!!!! 1!!! 1!!! 46!!! 20!!! 7!!! 4!!! 17!!! 17!!!MATRIX!!!NA!!!NA!!!.!!!D4!!!!!! !!! !!!Moder;;Koncern;;Datter;;Datter 2;;Datter 3!!!M;;K;;D;;D2;;D3!!!Organization!!!!!!False!!!!!!False!!!False</t>
        </r>
      </text>
    </comment>
    <comment ref="C1" authorId="1" shapeId="0" xr:uid="{00000000-0006-0000-0F00-000002000000}">
      <text/>
    </comment>
    <comment ref="D1" authorId="1" shapeId="0" xr:uid="{00000000-0006-0000-0F00-000003000000}">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Helle Hassager</author>
    <author>Jan Guttesen (Betri)</author>
  </authors>
  <commentList>
    <comment ref="A1" authorId="0" shapeId="0" xr:uid="{00000000-0006-0000-1000-000001000000}">
      <text>
        <r>
          <rPr>
            <sz val="11"/>
            <color indexed="81"/>
            <rFont val="Tahoma"/>
            <family val="2"/>
          </rPr>
          <t>USER=T211869!!!TIME=20240212 165218!!!202312!!!PD!!!EUCR6!!!M!!!TOTAL!!!!!! 1!!! 1!!! 140!!! 16!!! 7!!! 4!!! 134!!! 12!!!MATRIX!!!NA!!!NA!!!.!!!D4!!!#H25#J25#D26#E26#F26#G26#H26#I26#J26#K26#L26#M26#N26#O26#D27#E27#F27#G27#H27#I27#J27#K27#L27#M27#N27#O27#D28#E28#F28#G28#H28#I28#J28#K28#L28#M28#N28#O28#H48#J48#D49#E49#F49#G49#H49#I49#J49#K49#L49#M49#N49#O49#D50#E50#F50#G50#H50#I50#J50#K50#L50#M50#N50#O50#D51#E51#F51#G51#H51#I51#J51#K51#L51#M51#N51#O51#H71#J71#D72#E72#F72#G72#H72#I72#J72#K72#L72#M72#N72#O72#D73#E73#F73#G73#H73#I73#J73#K73#L73#M73#N73#O73#D74#E74#F74#G74#H74#I74#J74#K74#L74#M74#N74#O74#H94#J94#D95#E95#F95#G95#H95#I95#J95#K95#L95#M95#N95#O95#D96#E96#F96#G96#H96#I96#J96#K96#L96#M96#N96#O96#D97#E97#F97#G97#H97#I97#J97#K97#L97#M97#N97#O97#H117#J117#D118#E118#F118#G118#H118#I118#J118#K118#L118#M118#N118#O118#D119#E119#F119#G119#H119#I119#J119#K119#L119#M119#N119#O119#D120#E120#F120#G120#H120#I120#J120#K120#L120#M120#N120#O120#H140#J140!!! !!! !!!Moder;;Koncern;;Datter;;Datter 2;;Datter 3!!!M;;K;;D;;D2;;D3!!!Organization!!!!!!False!!!!!!False!!!False</t>
        </r>
      </text>
    </comment>
    <comment ref="C1" authorId="1" shapeId="0" xr:uid="{00000000-0006-0000-1000-000002000000}">
      <text>
        <r>
          <rPr>
            <sz val="9"/>
            <color indexed="81"/>
            <rFont val="Tahoma"/>
            <family val="2"/>
          </rPr>
          <t>On-balance sheet exposuresOff-balance-sheet exposures pre-CCFExposure weighted average CCFExposure post CCF and post CRMExposure weighted average PD (%)Number of obligorsExposure weighted average LGD (%)Exposure weighted average maturity (years)Risk weighted exposure amount after supporting factorsDensity of risk weighted exposure amountExpected loss amountValue adjust-ments and provisionsbcdefghijklmOn-balance sheet exposuresOff-balance-sheet exposures pre-CCFExposure weighted average CCFExposure post CCF and post CRMExposure weighted average PD (%)Number of obligorsExposure weighted average LGD (%)Exposure weighted average maturity (years)Risk weighted exposure amount after supporting factorsDensity of risk weighted exposure amountExpected loss amountValue adjust-ments and provisionsbcdefghijklmOn-balance sheet exposuresOff-balance-sheet exposures pre-CCFExposure weighted average CCFExposure post CCF and post CRMExposure weighted average PD (%)Number of obligorsExposure weighted average LGD (%)Exposure weighted average maturity (years)Risk weighted exposure amount after supporting factorsDensity of risk weighted exposure amountExpected loss amountValue adjust-ments and provisionsbcdefghijklmOn-balance sheet exposuresOff-balance-sheet exposures pre-CCFExposure weighted average CCFExposure post CCF and post CRMExposure weighted average PD (%)Number of obligorsExposure weighted average LGD (%)Exposure weighted average maturity (years)Risk weighted exposure amount after supporting factorsDensity of risk weighted exposure amountExpected loss amountValue adjust-ments and provisionsbcdefghijklmOn-balance sheet exposuresOff-balance-sheet exposures pre-CCFExposure weighted average CCFExposure post CCF and post CRMExposure weighted average PD (%)Number of obligorsExposure weighted average LGD (%)Exposure weighted average maturity (years)Risk weighted exposure amount after supporting factorsDensity of risk weighted exposure amountExpected loss amountValue adjust-ments and provisionsbcdefghijklm</t>
        </r>
      </text>
    </comment>
    <comment ref="D1" authorId="1" shapeId="0" xr:uid="{00000000-0006-0000-1000-000003000000}">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Helle Hassager</author>
    <author>Jan Guttesen (Betri)</author>
  </authors>
  <commentList>
    <comment ref="A1" authorId="0" shapeId="0" xr:uid="{00000000-0006-0000-1100-000001000000}">
      <text>
        <r>
          <rPr>
            <sz val="11"/>
            <color indexed="81"/>
            <rFont val="Tahoma"/>
            <family val="2"/>
          </rPr>
          <t>USER=T211869!!!TIME=20240212 165231!!!202312!!!PD!!!EUCR6A!!!M!!!TOTAL!!!!!! 1!!! 1!!! 21!!! 8!!! 6!!! 4!!! 16!!! 5!!!MATRIX!!!NA!!!NA!!!.!!!D4!!!#D7#D8#D11#D12#D14#D15#D16#D17#D18!!! !!! !!!Moder;;Koncern;;Datter;;Datter 2;;Datter 3!!!M;;K;;D;;D2;;D3!!!Organization!!!!!!False!!!!!!False!!!False</t>
        </r>
      </text>
    </comment>
    <comment ref="C1" authorId="1" shapeId="0" xr:uid="{00000000-0006-0000-1100-000002000000}">
      <text/>
    </comment>
    <comment ref="D1" authorId="1" shapeId="0" xr:uid="{00000000-0006-0000-1100-000003000000}">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Helle Hassager</author>
    <author>Jan Guttesen (Betri)</author>
  </authors>
  <commentList>
    <comment ref="A1" authorId="0" shapeId="0" xr:uid="{00000000-0006-0000-1200-000001000000}">
      <text>
        <r>
          <rPr>
            <sz val="11"/>
            <color indexed="81"/>
            <rFont val="Tahoma"/>
            <family val="2"/>
          </rPr>
          <t>USER=T211869!!!TIME=20240212 165238!!!202312!!!PD!!!EUCR7!!!M!!!TOTAL!!!!!! 1!!! 1!!! 24!!! 5!!! 6!!! 4!!! 19!!! 2!!!MATRIX!!!NA!!!NA!!!.!!!D4!!!!!! !!! !!!Moder;;Koncern;;Datter;;Datter 2;;Datter 3!!!M;;K;;D;;D2;;D3!!!Organization!!!!!!False!!!!!!False!!!False</t>
        </r>
      </text>
    </comment>
    <comment ref="C1" authorId="1" shapeId="0" xr:uid="{00000000-0006-0000-1200-000002000000}">
      <text/>
    </comment>
    <comment ref="D1" authorId="1" shapeId="0" xr:uid="{00000000-0006-0000-1200-000003000000}">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Helle Hassager</author>
    <author>Jan Guttesen (Betri)</author>
  </authors>
  <commentList>
    <comment ref="A1" authorId="0" shapeId="0" xr:uid="{F9A7E57F-766A-4C0E-9B3C-CF4C23228DBD}">
      <text>
        <r>
          <rPr>
            <sz val="11"/>
            <color indexed="81"/>
            <rFont val="Tahoma"/>
            <family val="2"/>
          </rPr>
          <t>USER=T211869!!!TIME=20240212 165024!!!202312!!!PD!!!EUKM1!!!M!!!TOTAL!!!!!! 1!!! 1!!! 137!!! 10!!! 8!!! 4!!! 46!!! 5!!!MATRIX!!!NA!!!NA!!!.!!!D4!!!!!! !!! !!!Moder;;Koncern;;Datter;;Datter 2;;Datter 3!!!M;;K;;D;;D2;;D3!!!Organization!!!!!!False!!!!!!False!!!False</t>
        </r>
      </text>
    </comment>
    <comment ref="C1" authorId="1" shapeId="0" xr:uid="{EDC37F31-A667-4A43-AAAD-3AC64716AC4F}">
      <text>
        <r>
          <rPr>
            <sz val="9"/>
            <color indexed="81"/>
            <rFont val="Tahoma"/>
            <family val="2"/>
          </rPr>
          <t>20231231202309302023063020230331202212312262389336,852016092728,048882016120438,854052016429922,4052262389336,852016092728,048882016120438,854052016429922,4052262389336,852016092728,048882016120438,854052016429922,4056470722496,557676492227655,679546502348691,244326313458890,176214505403587,278230,349630,310540,310060,319390,349630,310540,310060,319390,349630,310540,310060,319390,020810,019190,01593-0,080,011710,019190,015930,0168-0,0450,015610,019190,015930,0168-0,060,100810,099190,095930,09680,0250,0250,0250,0250,010690,010740,010810,010750,019130,019010,01890,018980,020,020,020,020,074810,074740,074710,074740,175630,173930,170640,1715412548696331,498912828465683,626912775319999,995912140314948,29780,180290,157160,157810,166092454936247,7972975173468,85982879588127,05052766374448,96692631461158,1941161722694,029158982654,301142887821,532182022265,943140652348,3571169233324,59651320788637,4151366934122,41551170925990,39851388516383,79852,099612,252572,10662,362551,8951610067118384,13639931187963,64719837313748,66369543989880,458556434737389,40546132448376,19716043964223,629426063854763,930521,56451,619451,627631,57391</t>
        </r>
      </text>
    </comment>
    <comment ref="D1" authorId="1" shapeId="0" xr:uid="{88B90A87-A7FC-4BE6-B5EB-F74618332DB1}">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Helle Hassager</author>
    <author>Jan Guttesen (Betri)</author>
  </authors>
  <commentList>
    <comment ref="A1" authorId="0" shapeId="0" xr:uid="{00000000-0006-0000-1300-000001000000}">
      <text>
        <r>
          <rPr>
            <sz val="11"/>
            <color indexed="81"/>
            <rFont val="Tahoma"/>
            <family val="2"/>
          </rPr>
          <t>USER=T211869!!!TIME=20240212 165245!!!202312!!!PD!!!EUCR7A!!!M!!!TOTAL!!!!!! 1!!! 1!!! 21!!! 17!!! 9!!! 4!!! 13!!! 14!!!MATRIX!!!NA!!!NA!!!.!!!D4!!!!!! !!! !!!Moder;;Koncern;;Datter;;Datter 2;;Datter 3!!!M;;K;;D;;D2;;D3!!!Organization!!!!!!False!!!!!!False!!!False</t>
        </r>
      </text>
    </comment>
    <comment ref="C1" authorId="1" shapeId="0" xr:uid="{00000000-0006-0000-1300-000002000000}">
      <text/>
    </comment>
    <comment ref="D1" authorId="1" shapeId="0" xr:uid="{00000000-0006-0000-1300-000003000000}">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Helle Hassager</author>
    <author>Jan Guttesen (Betri)</author>
  </authors>
  <commentList>
    <comment ref="A1" authorId="0" shapeId="0" xr:uid="{00000000-0006-0000-1400-000001000000}">
      <text>
        <r>
          <rPr>
            <sz val="11"/>
            <color indexed="81"/>
            <rFont val="Tahoma"/>
            <family val="2"/>
          </rPr>
          <t>USER=T211869!!!TIME=20240212 165257!!!202312!!!PD!!!EUCR8!!!M!!!TOTAL!!!!!! 1!!! 1!!! 32!!! 5!!! 6!!! 4!!! 9!!! 1!!!MATRIX!!!NA!!!NA!!!.!!!D4!!!!!! !!! !!!Moder;;Koncern;;Datter;;Datter 2;;Datter 3!!!M;;K;;D;;D2;;D3!!!Organization!!!!!!False!!!!!!False!!!False</t>
        </r>
      </text>
    </comment>
    <comment ref="C1" authorId="1" shapeId="0" xr:uid="{00000000-0006-0000-1400-000002000000}">
      <text/>
    </comment>
    <comment ref="D1" authorId="1" shapeId="0" xr:uid="{00000000-0006-0000-1400-000003000000}">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Helle Hassager</author>
    <author>Jan Guttesen (Betri)</author>
  </authors>
  <commentList>
    <comment ref="A1" authorId="0" shapeId="0" xr:uid="{00000000-0006-0000-1500-000001000000}">
      <text>
        <r>
          <rPr>
            <sz val="11"/>
            <color indexed="81"/>
            <rFont val="Tahoma"/>
            <family val="2"/>
          </rPr>
          <t>USER=T211869!!!TIME=20240212 165307!!!202312!!!PD!!!EUCR9!!!M!!!TOTAL!!!!!! 1!!! 1!!! 128!!! 13!!! 7!!! 4!!! 122!!! 6!!!MATRIX!!!NA!!!NA!!!.!!!D4!!!#D24#E24#F24#G24#H24#I24#D25#F25#G25#H25#I25#D26#E26#D27#E27#F27#G27#H27#I27#D45#E45#F45#G45#H45#I45#D46#F46#G46#H46#I46#D47#E47#D48#E48#F48#G48#H48#I48#D66#E66#F66#G66#H66#I66#D67#F67#G67#H67#I67#D68#E68#D69#E69#F69#G69#H69#I69#D87#E87#F87#G87#H87#I87#D88#F88#G88#H88#I88#D89#E89#D90#E90#F90#G90#H90#I90#D108#E108#F108#G108#H108#I108#D109#F109#G109#H109#I109#D110#E110#D111#E111#F111#G111#H111#I111!!! !!! !!!Moder;;Koncern;;Datter;;Datter 2;;Datter 3!!!M;;K;;D;;D2;;D3!!!Organization!!!!!!False!!!!!!False!!!False</t>
        </r>
      </text>
    </comment>
    <comment ref="C1" authorId="1" shapeId="0" xr:uid="{00000000-0006-0000-1500-000002000000}">
      <text>
        <r>
          <rPr>
            <sz val="9"/>
            <color indexed="81"/>
            <rFont val="Tahoma"/>
            <family val="2"/>
          </rPr>
          <t>Number of obligors at the end of previous yearObserved average default rate (%)Exposures weighted average PD (%)Average PD (%)Averagehistoricalannualdefault rate (%)Of which number ofobligors which defaulted in the yearcdefghNumber of obligors at the end of previous yearObserved average default rate (%)Exposures weighted average PD (%)Average PD (%)Averagehistoricalannualdefault rate (%)Of which number ofobligors which defaulted in the yearcdefghNumber of obligors at the end of previous yearObserved average default rate (%)Exposures weighted average PD (%)Average PD (%)Averagehistoricalannualdefault rate (%)Of which number ofobligors which defaulted in the yearcdefghNumber of obligors at the end of previous yearObserved average default rate (%)Exposures weighted average PD (%)Average PD (%)Averagehistoricalannualdefault rate (%)Of which number ofobligors which defaulted in the yearcdefghNumber of obligors at the end of previous yearObserved average default rate (%)Exposures weighted average PD (%)Average PD (%)Averagehistoricalannualdefault rate (%)Of which number ofobligors which defaulted in the yearcdefgh</t>
        </r>
      </text>
    </comment>
    <comment ref="D1" authorId="1" shapeId="0" xr:uid="{00000000-0006-0000-1500-000003000000}">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Helle Hassager</author>
    <author>Jan Guttesen (Betri)</author>
  </authors>
  <commentList>
    <comment ref="A1" authorId="0" shapeId="0" xr:uid="{00000000-0006-0000-1600-000001000000}">
      <text>
        <r>
          <rPr>
            <sz val="11"/>
            <color indexed="81"/>
            <rFont val="Tahoma"/>
            <family val="2"/>
          </rPr>
          <t>USER=T211869!!!TIME=20240212 164830!!!202212!!!PD!!!EUCR91!!!M!!!TOTAL!!!!!! 1!!! 1!!! 146!!! 9!!! 7!!! 4!!! 140!!! 6!!!MATRIX!!!NA!!!NA!!!.!!!D4!!!#D27#E27#F27#G27#H27#I27#D28#E28#G28#H28#I28#E29#F29#D30#E30#F30#G30#H30#I30#D51#E51#F51#G51#H51#I51#D52#E52#G52#H52#I52#E53#F53#D54#E54#F54#G54#H54#I54#D75#E75#F75#G75#H75#I75#D76#E76#G76#H76#I76#E77#F77#D78#E78#F78#G78#H78#I78#D99#E99#F99#G99#H99#I99#D100#E100#G100#H100#I100#E101#F101#D102#E102#F102#G102#H102#I102#D123#E123#F123#G123#H123#I123#D124#E124#G124#H124#I124#E125#F125#D126#E126#F126#G126#H126#I126!!! !!! !!!Moder;;Koncern;;Datter;;Datter 2;;Datter 3!!!M;;K;;D;;D2;;D3!!!Organization!!!!!!False!!!!!!False!!!False</t>
        </r>
      </text>
    </comment>
    <comment ref="C1" authorId="1" shapeId="0" xr:uid="{00000000-0006-0000-1600-000002000000}">
      <text>
        <r>
          <rPr>
            <sz val="9"/>
            <color indexed="81"/>
            <rFont val="Tahoma"/>
            <family val="2"/>
          </rPr>
          <t>External ratingequivalentNumber of obligors at the end of previous yearObserved average default rate (%)Average PD (%)Averagehistoricalannualdefault rate (%)Of which number ofobligors which defaulted in the yearcdefghExternal ratingequivalentNumber of obligors at the end of previous yearObserved average default rate (%)Average PD (%)Averagehistoricalannualdefault rate (%)Of which number ofobligors which defaulted in the yearcdefghExternal ratingequivalentNumber of obligors at the end of previous yearObserved average default rate (%)Average PD (%)Averagehistoricalannualdefault rate (%)Of which number ofobligors which defaulted in the yearcdefghExternal ratingequivalentNumber of obligors at the end of previous yearObserved average default rate (%)Average PD (%)Averagehistoricalannualdefault rate (%)Of which number ofobligors which defaulted in the yearcdefghExternal ratingequivalentNumber of obligors at the end of previous yearObserved average default rate (%)Average PD (%)Averagehistoricalannualdefault rate (%)Of which number ofobligors which defaulted in the yearcdefgh</t>
        </r>
      </text>
    </comment>
    <comment ref="D1" authorId="1" shapeId="0" xr:uid="{00000000-0006-0000-1600-000003000000}">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Helle Hassager</author>
    <author>Jan Guttesen (Betri)</author>
  </authors>
  <commentList>
    <comment ref="A1" authorId="0" shapeId="0" xr:uid="{00000000-0006-0000-1700-000001000000}">
      <text>
        <r>
          <rPr>
            <sz val="11"/>
            <color indexed="81"/>
            <rFont val="Tahoma"/>
            <family val="2"/>
          </rPr>
          <t>USER=T211869!!!TIME=20240212 165330!!!202312!!!PD!!!EUCR10!!!M!!!TOTAL!!!!!! 1!!! 1!!! 11!!! 8!!! 7!!! 3!!! 4!!! 6!!!MATRIX!!!NA!!!NA!!!.!!!D4!!!!!! !!! !!!Moder;;Koncern;;Datter;;Datter 2;;Datter 3!!!M;;K;;D;;D2;;D3!!!Organization!!!!!!False!!!!!!False!!!False</t>
        </r>
      </text>
    </comment>
    <comment ref="C1" authorId="1" shapeId="0" xr:uid="{00000000-0006-0000-1700-000002000000}">
      <text/>
    </comment>
    <comment ref="D1" authorId="1" shapeId="0" xr:uid="{00000000-0006-0000-1700-000003000000}">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Helle Hassager</author>
    <author>Jan Guttesen (Betri)</author>
  </authors>
  <commentList>
    <comment ref="A1" authorId="0" shapeId="0" xr:uid="{00000000-0006-0000-1900-000001000000}">
      <text>
        <r>
          <rPr>
            <sz val="11"/>
            <color indexed="81"/>
            <rFont val="Tahoma"/>
            <family val="2"/>
          </rPr>
          <t>USER=T211869!!!TIME=20240212 165348!!!202312!!!PD!!!EUMR1!!!M!!!TOTAL!!!!!! 1!!! 1!!! 64!!! 4!!! 7!!! 4!!! 10!!! 1!!!MATRIX!!!NA!!!NA!!!.!!!D4!!!#D11!!! !!! !!!Moder;;Koncern;;Datter;;Datter 2;;Datter 3!!!M;;K;;D;;D2;;D3!!!Organization!!!!!!False!!!!!!False!!!False</t>
        </r>
      </text>
    </comment>
    <comment ref="C1" authorId="1" shapeId="0" xr:uid="{00000000-0006-0000-1900-000002000000}">
      <text/>
    </comment>
    <comment ref="D1" authorId="1" shapeId="0" xr:uid="{00000000-0006-0000-1900-000003000000}">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Lars Ebsen Boldt</author>
    <author>Jan Guttesen (Betri)</author>
  </authors>
  <commentList>
    <comment ref="A1" authorId="0" shapeId="0" xr:uid="{00000000-0006-0000-1800-000001000000}">
      <text>
        <r>
          <rPr>
            <sz val="9"/>
            <color indexed="81"/>
            <rFont val="Tahoma"/>
            <family val="2"/>
          </rPr>
          <t>USER=T211869!!!TIME=20240212 165341!!!202312!!!PD!!!EUOR1!!!M!!!TOTAL!!!!!! 1!!! 1!!! 23!!! 8!!! 6!!! 4!!! 6!!! 5!!!MATRIX!!!NA!!!NA!!!.!!!D4!!!#G9#H9#G10#H10!!! !!! !!!Moder;;Koncern;;Datter;;Datter 2;;Datter 3!!!M;;K;;D;;D2;;D3!!!Organization!!!!!!False!!!!!!False!!!False</t>
        </r>
      </text>
    </comment>
    <comment ref="C1" authorId="1" shapeId="0" xr:uid="{00000000-0006-0000-1800-000002000000}">
      <text/>
    </comment>
    <comment ref="D1" authorId="1" shapeId="0" xr:uid="{00000000-0006-0000-1800-000003000000}">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Lars Ebsen Boldt</author>
    <author>Jan Guttesen (Betri)</author>
  </authors>
  <commentList>
    <comment ref="A1" authorId="0" shapeId="0" xr:uid="{00000000-0006-0000-1A00-000001000000}">
      <text>
        <r>
          <rPr>
            <sz val="9"/>
            <color indexed="81"/>
            <rFont val="Tahoma"/>
            <family val="2"/>
          </rPr>
          <t>USER=T211869!!!TIME=20240212 165354!!!202312!!!PD!!!EULR1!!!M!!!TOTAL!!!!!! 1!!! 1!!! 20!!! 4!!! 6!!! 4!!! 15!!! 1!!!MATRIX!!!NA!!!NA!!!.!!!D4!!!!!!##D20!!!##VALUE_FROM_SERVER_CALC!!!Moder;;Koncern;;Datter;;Datter 2;;Datter 3!!!M;;K;;D;;D2;;D3!!!Organization!!!!!!False!!!!!!False!!!False</t>
        </r>
      </text>
    </comment>
    <comment ref="C1" authorId="1" shapeId="0" xr:uid="{00000000-0006-0000-1A00-000002000000}">
      <text/>
    </comment>
    <comment ref="D1" authorId="1" shapeId="0" xr:uid="{00000000-0006-0000-1A00-000003000000}">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Lars Ebsen Boldt</author>
    <author>Jan Guttesen (Betri)</author>
  </authors>
  <commentList>
    <comment ref="A1" authorId="0" shapeId="0" xr:uid="{00000000-0006-0000-1B00-000001000000}">
      <text>
        <r>
          <rPr>
            <sz val="9"/>
            <color indexed="81"/>
            <rFont val="Tahoma"/>
            <family val="2"/>
          </rPr>
          <t>USER=T211869!!!TIME=20240212 165406!!!202312!!!PD!!!EULR2!!!M!!!TOTAL!!!!!! 1!!! 1!!! 72!!! 9!!! 6!!! 4!!! 66!!! 2!!!MATRIX!!!NA!!!NA!!!.!!!D4!!!!!! !!! !!!Moder;;Koncern;;Datter;;Datter 2;;Datter 3!!!M;;K;;D;;D2;;D3!!!Organization!!!!!!False!!!!!!False!!!False</t>
        </r>
      </text>
    </comment>
    <comment ref="C1" authorId="1" shapeId="0" xr:uid="{00000000-0006-0000-1B00-000002000000}">
      <text/>
    </comment>
    <comment ref="D1" authorId="1" shapeId="0" xr:uid="{00000000-0006-0000-1B00-000003000000}">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Lars Ebsen Boldt</author>
    <author>Jan Guttesen (Betri)</author>
  </authors>
  <commentList>
    <comment ref="A1" authorId="0" shapeId="0" xr:uid="{00000000-0006-0000-1C00-000001000000}">
      <text>
        <r>
          <rPr>
            <sz val="9"/>
            <color indexed="81"/>
            <rFont val="Tahoma"/>
            <family val="2"/>
          </rPr>
          <t>USER=T211869!!!TIME=20240212 165417!!!202312!!!PD!!!EULR3!!!M!!!TOTAL!!!!!! 1!!! 1!!! 37!!! 4!!! 6!!! 4!!! 12!!! 1!!!MATRIX!!!NA!!!NA!!!.!!!D4!!!!!!##D6##D8!!!##sum(D7,D8)##sum(D9,D10,D11,D12,D13,D14,D15,D16,D17)!!!Moder;;Koncern;;Datter;;Datter 2;;Datter 3!!!M;;K;;D;;D2;;D3!!!Organization!!!!!!False!!!!!!False!!!False</t>
        </r>
      </text>
    </comment>
    <comment ref="C1" authorId="1" shapeId="0" xr:uid="{00000000-0006-0000-1C00-000002000000}">
      <text>
        <r>
          <rPr>
            <sz val="9"/>
            <color indexed="81"/>
            <rFont val="Tahoma"/>
            <family val="2"/>
          </rPr>
          <t>00</t>
        </r>
      </text>
    </comment>
    <comment ref="D1" authorId="1" shapeId="0" xr:uid="{00000000-0006-0000-1C00-000003000000}">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Lars Ebsen Boldt</author>
    <author>Jan Guttesen (Betri)</author>
  </authors>
  <commentList>
    <comment ref="A1" authorId="0" shapeId="0" xr:uid="{00000000-0006-0000-0300-000001000000}">
      <text>
        <r>
          <rPr>
            <sz val="9"/>
            <color indexed="81"/>
            <rFont val="Tahoma"/>
            <family val="2"/>
          </rPr>
          <t>USER=T211869!!!TIME=20240212 165606!!!202312!!!PD!!!EUKM1!!!M!!!TOTAL!!!!!! 1!!! 1!!! 134!!! 10!!! 6!!! 4!!! 46!!! 5!!!MATRIX!!!NA!!!NA!!!.!!!D4!!!!!! !!! !!!Moder;;Koncern;;Datter;;Datter 2;;Datter 3!!!M;;K;;D;;D2;;D3!!!Organization!!!!!!False!!!!!!False!!!False</t>
        </r>
      </text>
    </comment>
    <comment ref="C1" authorId="1" shapeId="0" xr:uid="{00000000-0006-0000-0300-000002000000}">
      <text>
        <r>
          <rPr>
            <sz val="9"/>
            <color indexed="81"/>
            <rFont val="Tahoma"/>
            <family val="2"/>
          </rPr>
          <t>20231231 20230930 20230630 20230331 20221231 2262389336,852016092728,048882016120438,854052016429922,4052262389336,852016092728,048882016120438,854052016429922,4052262389336,852016092728,048882016120438,854052016429922,4056470722496,557676492227655,679546502348691,244326313458890,176214505403587,278230,349630,310540,310060,319390,349630,310540,310060,319390,349630,310540,310060,319390,020810,019190,01593-0,080,011710,019190,015930,0168-0,0450,015610,019190,015930,0168-0,060,100810,099190,095930,09680,0250,0250,0250,0250,010690,010740,010810,010750,019130,019010,01890,018980,020,020,020,020,074810,074740,074710,074740,175630,173930,170640,1715412548696331,498912828465683,626912775319999,995912140314948,29780,180290,157160,157810,166092454936247,7972975173468,85982879588127,05052766374448,96692631461158,1941161722694,029158982654,301142887821,532182022265,943140652348,3571169233324,59651320788637,4151366934122,41551170925990,39851388516383,79852,099612,252572,10662,362551,8951610067118384,13639931187963,64719837313748,66369543989880,458556434737389,40546132448376,19716043964223,629426063854763,930521,56451,619451,627631,57391</t>
        </r>
      </text>
    </comment>
    <comment ref="D1" authorId="1" shapeId="0" xr:uid="{00000000-0006-0000-0300-000003000000}">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Lars Ebsen Boldt</author>
    <author>Jan Guttesen (Betri)</author>
  </authors>
  <commentList>
    <comment ref="A1" authorId="0" shapeId="0" xr:uid="{00000000-0006-0000-1D00-000001000000}">
      <text>
        <r>
          <rPr>
            <sz val="9"/>
            <color indexed="81"/>
            <rFont val="Tahoma"/>
            <family val="2"/>
          </rPr>
          <t>USER=T211869!!!TIME=20240212 165442!!!202312!!!PD!!!EULIQ1!!!M!!!TOTAL!!!!!! 1!!! 1!!! 39!!! 12!!! 6!!! 4!!! 34!!! 8!!!MATRIX!!!NA!!!NA!!!.!!!D4!!!#D9#D18#D25#D30#E30#F30#G30#D31#E31#F31#G31#D37!!! !!! !!!Moder;;Koncern;;Datter;;Datter 2;;Datter 3!!!M;;K;;D;;D2;;D3!!!Organization!!!!!!False!!!!!!False!!!False</t>
        </r>
      </text>
    </comment>
    <comment ref="C1" authorId="1" shapeId="0" xr:uid="{00000000-0006-0000-1D00-000002000000}">
      <text/>
    </comment>
    <comment ref="D1" authorId="1" shapeId="0" xr:uid="{00000000-0006-0000-1D00-000003000000}">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Lars Ebsen Boldt</author>
    <author>Jan Guttesen (Betri)</author>
  </authors>
  <commentList>
    <comment ref="A1" authorId="0" shapeId="0" xr:uid="{00000000-0006-0000-1E00-000001000000}">
      <text>
        <r>
          <rPr>
            <sz val="9"/>
            <color indexed="81"/>
            <rFont val="Tahoma"/>
            <family val="2"/>
          </rPr>
          <t>USER=T211869!!!TIME=20240212 165454!!!202312!!!PD!!!EULIQ2!!!M!!!TOTAL!!!!!! 1!!! 1!!! 45!!! 9!!! 7!!! 4!!! 36!!! 5!!!MATRIX!!!NA!!!NA!!!.!!!D4!!!#D9#D10#D11#D12#D13#D14#D15#D16#E18#F18#G18#H18#D19#D20#E20#F20#G20#D22#E22#F22#G22#D23#D24#D25#D26#D27#D28#D29#D30#D31#D32#D33#D35#E35#F35#D36#D37#F37#G37#D38#F38#G38#D39#D40#D41#E41#F41#G41#D42#E42#F42#G42!!! !!! !!!Moder;;Koncern;;Datter;;Datter 2;;Datter 3!!!M;;K;;D;;D2;;D3!!!Organization!!!!!!False!!!!!!False!!!False</t>
        </r>
      </text>
    </comment>
    <comment ref="C1" authorId="1" shapeId="0" xr:uid="{00000000-0006-0000-1E00-000002000000}">
      <text/>
    </comment>
    <comment ref="D1" authorId="1" shapeId="0" xr:uid="{00000000-0006-0000-1E00-000003000000}">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Lars Ebsen Boldt</author>
    <author>Jan Guttesen (Betri)</author>
  </authors>
  <commentList>
    <comment ref="A1" authorId="0" shapeId="0" xr:uid="{00000000-0006-0000-1F00-000001000000}">
      <text>
        <r>
          <rPr>
            <sz val="9"/>
            <color indexed="81"/>
            <rFont val="Tahoma"/>
            <family val="2"/>
          </rPr>
          <t>USER=T211869!!!TIME=20240212 165506!!!202312!!!PD!!!EUAE1!!!M!!!TOTAL!!!!!! 1!!! 1!!! 68!!! 11!!! 7!!! 4!!! 9!!! 8!!!MATRIX!!!NA!!!NA!!!.!!!D4!!!#F7#G7#J7#K7#F15#G15#J15#K15!!! !!! !!!Moder;;Koncern;;Datter;;Datter 2;;Datter 3!!!M;;K;;D;;D2;;D3!!!Organization!!!!!!False!!!!!!False!!!False</t>
        </r>
      </text>
    </comment>
    <comment ref="C1" authorId="1" shapeId="0" xr:uid="{00000000-0006-0000-1F00-000002000000}">
      <text/>
    </comment>
    <comment ref="D1" authorId="1" shapeId="0" xr:uid="{00000000-0006-0000-1F00-000003000000}">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Lars Ebsen Boldt</author>
    <author>Jan Guttesen (Betri)</author>
  </authors>
  <commentList>
    <comment ref="A1" authorId="0" shapeId="0" xr:uid="{00000000-0006-0000-2000-000001000000}">
      <text>
        <r>
          <rPr>
            <sz val="9"/>
            <color indexed="81"/>
            <rFont val="Tahoma"/>
            <family val="2"/>
          </rPr>
          <t>USER=T211869!!!TIME=20240212 165514!!!202312!!!PD!!!EUAE2!!!M!!!TOTAL!!!!!! 1!!! 1!!! 69!!! 7!!! 8!!! 4!!! 14!!! 4!!!MATRIX!!!NA!!!NA!!!.!!!D4!!!#D20#E20#F21#G21!!! !!! !!!Moder;;Koncern;;Datter;;Datter 2;;Datter 3!!!M;;K;;D;;D2;;D3!!!Organization!!!!!!False!!!!!!False!!!False</t>
        </r>
      </text>
    </comment>
    <comment ref="C1" authorId="1" shapeId="0" xr:uid="{00000000-0006-0000-2000-000002000000}">
      <text/>
    </comment>
    <comment ref="D1" authorId="1" shapeId="0" xr:uid="{00000000-0006-0000-2000-000003000000}">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Lars Ebsen Boldt</author>
    <author>Jan Guttesen (Betri)</author>
  </authors>
  <commentList>
    <comment ref="A1" authorId="0" shapeId="0" xr:uid="{00000000-0006-0000-2100-000001000000}">
      <text>
        <r>
          <rPr>
            <sz val="9"/>
            <color indexed="81"/>
            <rFont val="Tahoma"/>
            <family val="2"/>
          </rPr>
          <t>USER=T211869!!!TIME=20240212 165528!!!202312!!!PD!!!EUAE3!!!M!!!TOTAL!!!!!! 1!!! 1!!! 53!!! 5!!! 6!!! 4!!! 1!!! 2!!!MATRIX!!!NA!!!NA!!!.!!!D4!!!!!! !!! !!!Moder;;Koncern;;Datter;;Datter 2;;Datter 3!!!M;;K;;D;;D2;;D3!!!Organization!!!!!!False!!!!!!False!!!False</t>
        </r>
      </text>
    </comment>
    <comment ref="C1" authorId="1" shapeId="0" xr:uid="{00000000-0006-0000-2100-000002000000}">
      <text/>
    </comment>
    <comment ref="D1" authorId="1" shapeId="0" xr:uid="{00000000-0006-0000-2100-000003000000}">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Lars Ebsen Boldt</author>
    <author>Jan Guttesen (Betri)</author>
  </authors>
  <commentList>
    <comment ref="A1" authorId="0" shapeId="0" xr:uid="{BACB28E3-3A14-4743-9194-DC925F25F371}">
      <text>
        <r>
          <rPr>
            <sz val="9"/>
            <color indexed="81"/>
            <rFont val="Tahoma"/>
            <family val="2"/>
          </rPr>
          <t>USER=T211869!!!TIME=20240212 165005!!!202312!!!PD!!!EUKM2!!!M!!!TOTAL!!!!!! 1!!! 1!!! 23!!! 9!!! 6!!! 4!!! 13!!! 6!!!MATRIX!!!NA!!!NA!!!.!!!D4!!!!!! !!! !!!Moder;;Koncern;;Datter;;Datter 2;;Datter 3!!!M;;K;;D;;D2;;D3!!!Organization!!!!!!False!!!!!!False!!!False</t>
        </r>
      </text>
    </comment>
    <comment ref="C1" authorId="1" shapeId="0" xr:uid="{AB1DBCED-69F8-430E-8A33-49B501CB6610}">
      <text>
        <r>
          <rPr>
            <sz val="9"/>
            <color indexed="81"/>
            <rFont val="Tahoma"/>
            <family val="2"/>
          </rPr>
          <t>20231231 20231231 20230930 20230630 20230331 20221231 2016351819,400632016351819,4006364707224970,311610,3116112548696331,4990,160680,16068</t>
        </r>
      </text>
    </comment>
    <comment ref="D1" authorId="1" shapeId="0" xr:uid="{DA04A51B-1F58-4BB6-B9F5-A8DF9C2EF988}">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Lars Ebsen Boldt</author>
    <author>Jan Guttesen (Betri)</author>
  </authors>
  <commentList>
    <comment ref="A1" authorId="0" shapeId="0" xr:uid="{00000000-0006-0000-2200-000001000000}">
      <text>
        <r>
          <rPr>
            <sz val="9"/>
            <color indexed="81"/>
            <rFont val="Tahoma"/>
            <family val="2"/>
          </rPr>
          <t>USER=T211869!!!TIME=20240212 165535!!!202312!!!PD!!!EUTLAC1!!!M!!!TOTAL!!!!!! 1!!! 1!!! 50!!! 6!!! 7!!! 4!!! 44!!! 3!!!MATRIX!!!NA!!!NA!!!.!!!D4!!!#D9#E9#F9#D10#E10#F10#D11#E11#F11#D13#E13#F13#D14#E14#F14#D24#E24#F24#D25#E25#F25#D30#F30#D31#F31#D32#E32#F32#E34#F34#E40#F40#E42#F42#F43#D44#F44#D45#F45#D46#F46#D47#F47#D48#F48#D50#F50!!!##D23##F23##F36##F37##F39##F41!!!##sum(D21,D22)##sum(D23,-E23)##sum(D36,-E36)##sum(D37,-E37)##sum(D39,-E39)##sum(D41,-E41)!!!Moder;;Koncern;;Datter;;Datter 2;;Datter 3!!!M;;K;;D;;D2;;D3!!!Organization!!!!!!False!!!!!!False!!!False</t>
        </r>
      </text>
    </comment>
    <comment ref="C1" authorId="1" shapeId="0" xr:uid="{00000000-0006-0000-2200-000002000000}">
      <text>
        <r>
          <rPr>
            <sz val="9"/>
            <color indexed="81"/>
            <rFont val="Tahoma"/>
            <family val="2"/>
          </rPr>
          <t>2016351819,400632016351819,40063002016351819,400632016351819,400632016351819,400636470722497647072249712548696331,49912548696331,4990,311610,311610,311610,160680,160680,160680,31161</t>
        </r>
      </text>
    </comment>
    <comment ref="D1" authorId="1" shapeId="0" xr:uid="{00000000-0006-0000-2200-000003000000}">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Lars Ebsen Boldt</author>
    <author>Jan Guttesen (Betri)</author>
  </authors>
  <commentList>
    <comment ref="A1" authorId="0" shapeId="0" xr:uid="{00000000-0006-0000-2300-000001000000}">
      <text>
        <r>
          <rPr>
            <sz val="9"/>
            <color indexed="81"/>
            <rFont val="Tahoma"/>
            <family val="2"/>
          </rPr>
          <t>USER=T211869!!!TIME=20240212 165544!!!202312!!!PD!!!EUTLAC3B!!!M!!!TOTAL!!!!!! 1!!! 1!!! 16!!! 14!!! 7!!! 4!!! 10!!! 11!!!MATRIX!!!NA!!!NA!!!.!!!D4!!!#N7#D8#E8#F8#G8#H8#I8#J8#K8#L8#M8#N8#D9#E9#F9#G9#H9#I9#J9#K9#L9#M9#N9#D10#E10#F10#G10#H10#I10#J10#K10#L10#M10#N10!!!##N11##N12##N13##N14##N15##N16!!!##sum(D11,E11,F11,G11,H11,I11,J11,K11,L11,M11)##sum(D12,E12,F12,G12,H12,I12,J12,K12,L12,M12)##sum(D13,E13,F13,G13,H13,I13,J13,K13,L13,M13)##sum(D14,E14,F14,G14,H14,I14,J14,K14,L14,M14)##sum(D15,E15,F15,G15,H15,I15,J15,K15,L15,M15)##sum(D16,E16,F16,G16,H16,I16,J16,K16,L16,M16)!!!Moder;;Koncern;;Datter;;Datter 2;;Datter 3!!!M;;K;;D;;D2;;D3!!!Organization!!!!!!False!!!!!!False!!!False</t>
        </r>
      </text>
    </comment>
    <comment ref="C1" authorId="1" shapeId="0" xr:uid="{00000000-0006-0000-2300-000002000000}">
      <text>
        <r>
          <rPr>
            <sz val="9"/>
            <color indexed="81"/>
            <rFont val="Tahoma"/>
            <family val="2"/>
          </rPr>
          <t>Udsteders egentlig kernekapital Simple kreditorer Udækket indlån 2016351819,400632016351819,400630002016351819,400632016351819,400630</t>
        </r>
      </text>
    </comment>
    <comment ref="D1" authorId="1" shapeId="0" xr:uid="{00000000-0006-0000-2300-000003000000}">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Lars Ebsen Boldt</author>
    <author>Jan Guttesen (Betri)</author>
  </authors>
  <commentList>
    <comment ref="A1" authorId="0" shapeId="0" xr:uid="{1FE3FB87-E1F3-45AF-8D77-8C12DD24B0A4}">
      <text>
        <r>
          <rPr>
            <sz val="9"/>
            <color indexed="81"/>
            <rFont val="Tahoma"/>
            <family val="2"/>
          </rPr>
          <t>USER=T211869!!!TIME=20240212 165014!!!202312!!!PD!!!EUOV1!!!M!!!TOTAL!!!!!! 1!!! 1!!! 44!!! 7!!! 7!!! 4!!! 38!!! 3!!!MATRIX!!!NA!!!NA!!!.!!!D4!!!#D20#E20#F20#D21#E21#F21#D22#E22#F22#D23#E23#F23#D24#E24#F24#D40#E40#F40#D41#E41#F41#D42#E42#F42#D43#E43#F43!!! !!! !!!Moder;;Koncern;;Datter;;Datter 2;;Datter 3!!!M;;K;;D;;D2;;D3!!!Organization!!!!!!False!!!!!!False!!!False</t>
        </r>
      </text>
    </comment>
    <comment ref="C1" authorId="1" shapeId="0" xr:uid="{2F28C4C2-7008-466E-9BD3-3F6FDF885767}">
      <text>
        <r>
          <rPr>
            <sz val="9"/>
            <color indexed="81"/>
            <rFont val="Tahoma"/>
            <family val="2"/>
          </rPr>
          <t>20231231 20221231 20231231 5375793959,017734494478621,53822430063516,721425375793959,017734494478621,53822430063516,72142104150309,0199410924965,740018332024,721622584203,4610802748,971806736,276881566105,559946525288,4448208300618,0398821727714,7100116664049,44319413282455,7933062596,4632413282455,7933062596,4632577495772,7346199661,8184577495772,7346199661,81846470722496,557674505403587,27823517657799,72461</t>
        </r>
      </text>
    </comment>
    <comment ref="D1" authorId="1" shapeId="0" xr:uid="{B69CFB66-F4C6-4147-A47E-7196B906EED9}">
      <text/>
    </comment>
    <comment ref="E1" authorId="1" shapeId="0" xr:uid="{210ECA80-C0FA-4BBF-8CDC-0A5BE5C97C1D}">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Helle Hassager</author>
    <author>Jan Guttesen (Betri)</author>
  </authors>
  <commentList>
    <comment ref="A1" authorId="0" shapeId="0" xr:uid="{00000000-0006-0000-0900-000001000000}">
      <text>
        <r>
          <rPr>
            <sz val="11"/>
            <color indexed="81"/>
            <rFont val="Tahoma"/>
            <family val="2"/>
          </rPr>
          <t>USER=T211869!!!TIME=20240212 165103!!!202312!!!PD!!!EUCCR1!!!M!!!TOTAL!!!!!! 1!!! 1!!! 16!!! 11!!! 6!!! 4!!! 11!!! 8!!!MATRIX!!!NA!!!NA!!!.!!!D4!!!#F6#F7#F8#D9#E9#D10#E10#G10#D11#E11#G11#D12#E12#G12#D13#E13#F13#G13#D14#E14#F14#G14#D15#E15#F15#G15#D16#E16#F16#G16!!! !!! !!!Moder;;Koncern;;Datter;;Datter 2;;Datter 3!!!M;;K;;D;;D2;;D3!!!Organization!!!!!!False!!!!!!False!!!False</t>
        </r>
      </text>
    </comment>
    <comment ref="C1" authorId="1" shapeId="0" xr:uid="{00000000-0006-0000-0900-000002000000}">
      <text/>
    </comment>
    <comment ref="D1" authorId="1" shapeId="0" xr:uid="{00000000-0006-0000-0900-000003000000}">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Helle Hassager</author>
    <author>Jan Guttesen (Betri)</author>
  </authors>
  <commentList>
    <comment ref="A1" authorId="0" shapeId="0" xr:uid="{00000000-0006-0000-0A00-000001000000}">
      <text>
        <r>
          <rPr>
            <sz val="11"/>
            <color indexed="81"/>
            <rFont val="Tahoma"/>
            <family val="2"/>
          </rPr>
          <t>USER=T211869!!!TIME=20240212 165110!!!202312!!!PD!!!EUCCR2!!!M!!!TOTAL!!!!!! 1!!! 1!!! 11!!! 5!!! 6!!! 4!!! 6!!! 2!!!MATRIX!!!NA!!!NA!!!.!!!D4!!!#D7#D8!!! !!! !!!Moder;;Koncern;;Datter;;Datter 2;;Datter 3!!!M;;K;;D;;D2;;D3!!!Organization!!!!!!False!!!!!!False!!!False</t>
        </r>
      </text>
    </comment>
    <comment ref="C1" authorId="1" shapeId="0" xr:uid="{00000000-0006-0000-0A00-000002000000}">
      <text/>
    </comment>
    <comment ref="D1" authorId="1" shapeId="0" xr:uid="{00000000-0006-0000-0A00-000003000000}">
      <text/>
    </comment>
  </commentList>
</comments>
</file>

<file path=xl/sharedStrings.xml><?xml version="1.0" encoding="utf-8"?>
<sst xmlns="http://schemas.openxmlformats.org/spreadsheetml/2006/main" count="2745" uniqueCount="1417">
  <si>
    <t>Total</t>
  </si>
  <si>
    <t>SLICER 21 CODE</t>
  </si>
  <si>
    <t>SLICER 21 NAME</t>
  </si>
  <si>
    <t>SLICER 10 CODE</t>
  </si>
  <si>
    <t>SLICER 10 NAME</t>
  </si>
  <si>
    <t>SLICER 11 CODE</t>
  </si>
  <si>
    <t>SLICER 11 NAME</t>
  </si>
  <si>
    <t>SLICER 12 CODE</t>
  </si>
  <si>
    <t>SLICER 12 NAME</t>
  </si>
  <si>
    <t>SLICER 20 NAME</t>
  </si>
  <si>
    <t>TOTAL</t>
  </si>
  <si>
    <t>ADJUSTMENT</t>
  </si>
  <si>
    <t>BASE</t>
  </si>
  <si>
    <t>FORMGROUP</t>
  </si>
  <si>
    <t>Skemakorrektioner</t>
  </si>
  <si>
    <t>SLICER 11 NAME EN</t>
  </si>
  <si>
    <t>SLICER 21 NAME EN</t>
  </si>
  <si>
    <t>Base</t>
  </si>
  <si>
    <t>TIME</t>
  </si>
  <si>
    <t>FORMS</t>
  </si>
  <si>
    <t>ORGANISATION</t>
  </si>
  <si>
    <t>DATA SOURCE</t>
  </si>
  <si>
    <t>ENVIRONMENT</t>
  </si>
  <si>
    <t>SERVER</t>
  </si>
  <si>
    <t>SLICER 20 CODE</t>
  </si>
  <si>
    <t xml:space="preserve"> 020 </t>
  </si>
  <si>
    <t xml:space="preserve">Efterposteringer </t>
  </si>
  <si>
    <t>Manual Adjustments</t>
  </si>
  <si>
    <t>Corrections</t>
  </si>
  <si>
    <t>MA_VALUE</t>
  </si>
  <si>
    <t>SDC</t>
  </si>
  <si>
    <t>PROD</t>
  </si>
  <si>
    <t>&lt;?xml version="1.0" encoding="utf-16"?&gt;
&lt;Book xmlns:xsd="http://www.w3.org/2001/XMLSchema" xmlns:xsi="http://www.w3.org/2001/XMLSchema-instance" version="12" versionString="5.6" offline="false" counter="0" numHiddenCalculatedValues="0" numCalculatedMemberTemplates="0" WritebackOnRefresh="false" IntellWritebackTimeInSecs="10" RefreshActiveSheetOnly="true" allowFormEntryForecasting="false" allowFormEntryForecastingChangeReuseModel="false" CommentsAllowed="false" ReportID="0" ReportScope="FORMSET" ReportCreator="Bo Bidstrup" savedQueryHierarchySubsets="false" /&gt;</t>
  </si>
  <si>
    <t>DEV</t>
  </si>
  <si>
    <t>STP PATH</t>
  </si>
  <si>
    <t>ACTIVE</t>
  </si>
  <si>
    <t>SELECT ENVIRONMENT</t>
  </si>
  <si>
    <t>/COREP_FM_TOOLS/FMLink</t>
  </si>
  <si>
    <t>CR</t>
  </si>
  <si>
    <t>COREP</t>
  </si>
  <si>
    <t>C7200</t>
  </si>
  <si>
    <t>C 72.00</t>
  </si>
  <si>
    <t>C7300</t>
  </si>
  <si>
    <t>C 73.00</t>
  </si>
  <si>
    <t>C7400</t>
  </si>
  <si>
    <t>C74.00</t>
  </si>
  <si>
    <t>C7500</t>
  </si>
  <si>
    <t>C75.00</t>
  </si>
  <si>
    <t>C7600</t>
  </si>
  <si>
    <t>C76.00</t>
  </si>
  <si>
    <t>C7700</t>
  </si>
  <si>
    <t>C77.00</t>
  </si>
  <si>
    <t>Y0101</t>
  </si>
  <si>
    <t>Y 01.01</t>
  </si>
  <si>
    <t>PS</t>
  </si>
  <si>
    <t>Y0102</t>
  </si>
  <si>
    <t>Y 01.02</t>
  </si>
  <si>
    <t>Y0202</t>
  </si>
  <si>
    <t>Y 02.02</t>
  </si>
  <si>
    <t>Y0301</t>
  </si>
  <si>
    <t>Y 03.01</t>
  </si>
  <si>
    <t>Y0302</t>
  </si>
  <si>
    <t>Y 03.02</t>
  </si>
  <si>
    <t>Y0401</t>
  </si>
  <si>
    <t>Y 04.01</t>
  </si>
  <si>
    <t>Y0402</t>
  </si>
  <si>
    <t>Y 04.02</t>
  </si>
  <si>
    <t>Y0501</t>
  </si>
  <si>
    <t>Y 05.01</t>
  </si>
  <si>
    <t>Y0502</t>
  </si>
  <si>
    <t>Y 05.02</t>
  </si>
  <si>
    <t>Y0601</t>
  </si>
  <si>
    <t>Y 06.01</t>
  </si>
  <si>
    <t>Y0602</t>
  </si>
  <si>
    <t>Y 06.02</t>
  </si>
  <si>
    <t>Y0701</t>
  </si>
  <si>
    <t>Y 07.01</t>
  </si>
  <si>
    <t>Y0801</t>
  </si>
  <si>
    <t>Y 08.01</t>
  </si>
  <si>
    <t>Fraudulent Payments</t>
  </si>
  <si>
    <t>2021 01</t>
  </si>
  <si>
    <t>202101</t>
  </si>
  <si>
    <t>XBRL path</t>
  </si>
  <si>
    <t>FMA</t>
  </si>
  <si>
    <t>&lt;not needed&gt;</t>
  </si>
  <si>
    <t>Skema</t>
  </si>
  <si>
    <t>Celle</t>
  </si>
  <si>
    <t>Filter</t>
  </si>
  <si>
    <t>Organisation</t>
  </si>
  <si>
    <t>Tid</t>
  </si>
  <si>
    <t>Status</t>
  </si>
  <si>
    <t>E6</t>
  </si>
  <si>
    <t>M</t>
  </si>
  <si>
    <t>202212</t>
  </si>
  <si>
    <t>Error</t>
  </si>
  <si>
    <t>E8</t>
  </si>
  <si>
    <t>E10</t>
  </si>
  <si>
    <t>C 03.00</t>
  </si>
  <si>
    <t>1</t>
  </si>
  <si>
    <t>Retained earnings</t>
  </si>
  <si>
    <t>Funds for general banking risk</t>
  </si>
  <si>
    <t>Template  EU KM1 - Key metrics template</t>
  </si>
  <si>
    <t>a</t>
  </si>
  <si>
    <t>b</t>
  </si>
  <si>
    <t>c</t>
  </si>
  <si>
    <t>d</t>
  </si>
  <si>
    <t>e</t>
  </si>
  <si>
    <t>Available own funds (amounts)</t>
  </si>
  <si>
    <t>Common Equity Tier 1 (CET1) capital</t>
  </si>
  <si>
    <t>2</t>
  </si>
  <si>
    <t>Tier 1 capital</t>
  </si>
  <si>
    <t>3</t>
  </si>
  <si>
    <t>Total capital</t>
  </si>
  <si>
    <t>Risk-weighted exposure amounts</t>
  </si>
  <si>
    <t>4</t>
  </si>
  <si>
    <t>Total risk exposure amount</t>
  </si>
  <si>
    <t>Capital ratios (as a percentage of risk-weighted exposure amount)</t>
  </si>
  <si>
    <t>5</t>
  </si>
  <si>
    <t>Common Equity Tier 1 ratio (%)</t>
  </si>
  <si>
    <t>6</t>
  </si>
  <si>
    <t>Tier 1 ratio (%)</t>
  </si>
  <si>
    <t>7</t>
  </si>
  <si>
    <t>Total capital ratio (%)</t>
  </si>
  <si>
    <t>Additional own funds requirements to address risks other than the risk of excessive leverage (as a percentage of risk-weighted exposure amount)</t>
  </si>
  <si>
    <t>EU 7a</t>
  </si>
  <si>
    <t>Additional own funds requirements to address risks other than the risk of excessive leverage (%)</t>
  </si>
  <si>
    <t>EU 7b</t>
  </si>
  <si>
    <t>of which: to be made up of CET1 capital (percentage points)</t>
  </si>
  <si>
    <t>EU 7c</t>
  </si>
  <si>
    <t>of which: to be made up of Tier 1 capital (percentage points)</t>
  </si>
  <si>
    <t>EU 7d</t>
  </si>
  <si>
    <t>Total SREP own funds requirements (%)</t>
  </si>
  <si>
    <t>Combined buffer and overall capital requirement (as a percentage of risk-weighted exposure amount)</t>
  </si>
  <si>
    <t>8</t>
  </si>
  <si>
    <t>Capital conservation buffer (%)</t>
  </si>
  <si>
    <t>EU 8a</t>
  </si>
  <si>
    <t>Conservation buffer due to macro-prudential or systemic risk identified at the level of a Member State (%)</t>
  </si>
  <si>
    <t>9</t>
  </si>
  <si>
    <t>Institution specific countercyclical capital buffer (%)</t>
  </si>
  <si>
    <t>EU 9a</t>
  </si>
  <si>
    <t>Systemic risk buffer (%)</t>
  </si>
  <si>
    <t>10</t>
  </si>
  <si>
    <t>Global Systemically Important Institution buffer (%)</t>
  </si>
  <si>
    <t>EU 10a</t>
  </si>
  <si>
    <t>Other Systemically Important Institution buffer (%)</t>
  </si>
  <si>
    <t>11</t>
  </si>
  <si>
    <t>Combined buffer requirement (%)</t>
  </si>
  <si>
    <t>EU 11a</t>
  </si>
  <si>
    <t>Overall capital requirements (%)</t>
  </si>
  <si>
    <t>12</t>
  </si>
  <si>
    <t>CET1 available after meeting the total SREP own funds requirements (%)</t>
  </si>
  <si>
    <t>Leverage ratio</t>
  </si>
  <si>
    <t>13</t>
  </si>
  <si>
    <t>Total exposure measure</t>
  </si>
  <si>
    <t>14</t>
  </si>
  <si>
    <t>Leverage ratio (%)</t>
  </si>
  <si>
    <t>Additional own funds requirements to address the risk of excessive leverage (as a percentage of total exposure measure)</t>
  </si>
  <si>
    <t>EU 14a</t>
  </si>
  <si>
    <t>Additional own funds requirements to address the risk of excessive leverage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</si>
  <si>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</si>
  <si>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</si>
  <si>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</si>
  <si>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</si>
  <si>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</si>
  <si>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</si>
  <si>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</si>
  <si>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</si>
  <si>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</si>
  <si>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15</t>
  </si>
  <si>
    <t>Total high-quality liquid assets (HQLA) (Weighted value -average)</t>
  </si>
  <si>
    <t>EU 16a</t>
  </si>
  <si>
    <t>Cash outflows - Total weighted value</t>
  </si>
  <si>
    <t>EU 16b</t>
  </si>
  <si>
    <t>Cash inflows - Total weighted value</t>
  </si>
  <si>
    <t>16</t>
  </si>
  <si>
    <t>Total net cash outflows (adjusted value)</t>
  </si>
  <si>
    <t>17</t>
  </si>
  <si>
    <t>Liquidity coverage ratio (%)</t>
  </si>
  <si>
    <t>Net Stable Funding Ratio</t>
  </si>
  <si>
    <t>18</t>
  </si>
  <si>
    <t>Total available stable funding</t>
  </si>
  <si>
    <t>19</t>
  </si>
  <si>
    <t>Total required stable funding</t>
  </si>
  <si>
    <t>20</t>
  </si>
  <si>
    <t>NSFR ratio (%)</t>
  </si>
  <si>
    <t>Template EU OV1 - Overview of total risk exposure amounts</t>
  </si>
  <si>
    <t>Total risk exposure amounts (TREA)</t>
  </si>
  <si>
    <t>Total own funds requirements</t>
  </si>
  <si>
    <t>Credit risk (excluding CCR)</t>
  </si>
  <si>
    <t>Of which the standardised approach</t>
  </si>
  <si>
    <t>Of which the Foundation IRB (F-IRB) approach</t>
  </si>
  <si>
    <t>Of which slotting approach</t>
  </si>
  <si>
    <t>EU 4a</t>
  </si>
  <si>
    <t>Of which equities under the simple riskweighted approach</t>
  </si>
  <si>
    <t>Of which the Advanced IRB (A-IRB) approach</t>
  </si>
  <si>
    <t>Counterparty credit risk - CCR</t>
  </si>
  <si>
    <t>Of which internal model method (IMM)</t>
  </si>
  <si>
    <t>Of which exposures to a CCP</t>
  </si>
  <si>
    <t>EU 8b</t>
  </si>
  <si>
    <t>Of which credit valuation adjustment - CVA</t>
  </si>
  <si>
    <t>Of which other CCR</t>
  </si>
  <si>
    <t>Not applicable</t>
  </si>
  <si>
    <t>Settlement risk</t>
  </si>
  <si>
    <t>Securitisation exposures in the non-trading book (after the cap)</t>
  </si>
  <si>
    <t>Of which SEC-IRBA approach</t>
  </si>
  <si>
    <t>Of which SEC-ERBA (including IAA)</t>
  </si>
  <si>
    <t>Of which SEC-SA approach</t>
  </si>
  <si>
    <t>EU 19a</t>
  </si>
  <si>
    <t>Of which 1250%</t>
  </si>
  <si>
    <t>Position, foreign exchange and commodities risks (Market risk)</t>
  </si>
  <si>
    <t>21</t>
  </si>
  <si>
    <t>22</t>
  </si>
  <si>
    <t>Of which IMA</t>
  </si>
  <si>
    <t>EU 22a</t>
  </si>
  <si>
    <t>Large exposures</t>
  </si>
  <si>
    <t>23</t>
  </si>
  <si>
    <t>Operational risk</t>
  </si>
  <si>
    <t>EU 23a</t>
  </si>
  <si>
    <t>Of which basic indicator approach</t>
  </si>
  <si>
    <t>EU 23b</t>
  </si>
  <si>
    <t>Of which standardised approach</t>
  </si>
  <si>
    <t>EU 23c</t>
  </si>
  <si>
    <t>Of which advanced measurement approach</t>
  </si>
  <si>
    <t>24</t>
  </si>
  <si>
    <t>Amounts below the thresholds for deduction (subjectto 250% risk weight)</t>
  </si>
  <si>
    <t>25</t>
  </si>
  <si>
    <t>26</t>
  </si>
  <si>
    <t>27</t>
  </si>
  <si>
    <t>28</t>
  </si>
  <si>
    <t>29</t>
  </si>
  <si>
    <t>Template EU CC1 - Composition of regulatory own funds</t>
  </si>
  <si>
    <t>(a)</t>
  </si>
  <si>
    <t>(b)</t>
  </si>
  <si>
    <t>Amounts</t>
  </si>
  <si>
    <t>Source based on reference numbers/letters of the balance sheet under the regulatory scope of consolidation </t>
  </si>
  <si>
    <t>Common Equity Tier 1 (CET1) capital:  instruments and reserves</t>
  </si>
  <si>
    <t>Capital instruments and the related share premium accounts</t>
  </si>
  <si>
    <t>of which: Instrument type 1</t>
  </si>
  <si>
    <t>of which: Instrument type 2</t>
  </si>
  <si>
    <t>of which: Instrument type 3</t>
  </si>
  <si>
    <t>Accumulated other comprehensive income (and other reserves)</t>
  </si>
  <si>
    <t>EU-3a</t>
  </si>
  <si>
    <t>Amount of qualifying items referred to in Article 484 (3) CRR and the related share premium accounts subject to phase out from CET1</t>
  </si>
  <si>
    <t>Minority interests (amount allowed in consolidated CET1)</t>
  </si>
  <si>
    <t>EU-5a</t>
  </si>
  <si>
    <t>Independently reviewed interim profits net of any foreseeable charge or dividend</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</si>
  <si>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</si>
  <si>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</si>
  <si>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</si>
  <si>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</si>
  <si>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</si>
  <si>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</si>
  <si>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</si>
  <si>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</si>
  <si>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</si>
  <si>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</si>
  <si>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</si>
  <si>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</si>
  <si>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</si>
  <si>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</si>
  <si>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</si>
  <si>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</si>
  <si>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</si>
  <si>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of which: qualifying holdings outside the financial sector (negative amount)</t>
  </si>
  <si>
    <t>EU-20c</t>
  </si>
  <si>
    <t>of which: securitisation positions (negative amount)</t>
  </si>
  <si>
    <t>EU-20d</t>
  </si>
  <si>
    <t>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</si>
  <si>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</si>
  <si>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</si>
  <si>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of which: direct, indirect and synthetic holdings by the institution of the CET1 instruments of financial sector entities where the institution has a significant investment in those entities</t>
  </si>
  <si>
    <t>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</si>
  <si>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</si>
  <si>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</si>
  <si>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</si>
  <si>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</si>
  <si>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</si>
  <si>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</si>
  <si>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adjustments</t>
  </si>
  <si>
    <t>Total regulatory adjustments to Common Equity Tier 1 (CET1)</t>
  </si>
  <si>
    <t>Common Equity Tier 1 (CET1) capital</t>
  </si>
  <si>
    <t>Additional Tier 1 (AT1) capital: instruments</t>
  </si>
  <si>
    <t>30</t>
  </si>
  <si>
    <t>31</t>
  </si>
  <si>
    <t>of which: classified as equity under applicable accounting standards</t>
  </si>
  <si>
    <t>32</t>
  </si>
  <si>
    <t>of which: classified as liabilities under applicable accounting standards</t>
  </si>
  <si>
    <t>33</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</si>
  <si>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</si>
  <si>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</si>
  <si>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</si>
  <si>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</si>
  <si>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</si>
  <si>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34</t>
  </si>
  <si>
    <t>Qualifying Tier 1 capital included in consolidated AT1 capital (including minority interests not included in row 5) issued by subsidiaries and held by third parties</t>
  </si>
  <si>
    <t>35</t>
  </si>
  <si>
    <t>of which: instruments issued by subsidiaries subject to phase out</t>
  </si>
  <si>
    <t>36</t>
  </si>
  <si>
    <t>Additional Tier 1 (AT1) capital before regulatory adjustments</t>
  </si>
  <si>
    <t>Additional Tier 1 (AT1) capital: regulatory adjustments</t>
  </si>
  <si>
    <t>37</t>
  </si>
  <si>
    <t>Direct, indirect and synthetic holdings by an institution of own AT1 instruments (negative amount)</t>
  </si>
  <si>
    <t>38</t>
  </si>
  <si>
    <t>Direct, indirect and synthetic holdings of the AT1 instruments of financial sector entities where those entities have reciprocal cross holdings with the institution designed to inflate artificially the own funds of the institution (negative amount)</t>
  </si>
  <si>
    <t>39</t>
  </si>
  <si>
    <t>Direct, indirect and synthetic holdings of the AT1 instruments of financial sector entities where the institution does not have a significant investment in those entities (amount above 10% threshold and net of eligible short positions) (negative amount)</t>
  </si>
  <si>
    <t>40</t>
  </si>
  <si>
    <t>Direct, indirect and synthetic holdings by the institution of the AT1 instruments of financial sector entities where the institution has a significant investment in those entities (net of eligible short positions) (negative amount)</t>
  </si>
  <si>
    <t>41</t>
  </si>
  <si>
    <t>42</t>
  </si>
  <si>
    <t>Qualifying T2 deductions that exceed the T2 items of the institution (negative amount)</t>
  </si>
  <si>
    <t>42a</t>
  </si>
  <si>
    <t>Other regulatory adjustments to AT1 capital</t>
  </si>
  <si>
    <t>43</t>
  </si>
  <si>
    <t>Total regulatory adjustments to Additional Tier 1 (AT1) capital</t>
  </si>
  <si>
    <t>44</t>
  </si>
  <si>
    <t>Additional Tier 1 (AT1) capital</t>
  </si>
  <si>
    <t>45</t>
  </si>
  <si>
    <t>Tier 1 capital (T1 = CET1 + AT1)</t>
  </si>
  <si>
    <t>Tier 2 (T2) capital: instruments</t>
  </si>
  <si>
    <t>46</t>
  </si>
  <si>
    <t>47</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</si>
  <si>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</si>
  <si>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</si>
  <si>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</si>
  <si>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</si>
  <si>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</si>
  <si>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48</t>
  </si>
  <si>
    <t>Qualifying own funds instruments included in consolidated T2 capital (including minority interests and AT1 instruments not included in rows 5 or 34) issued by subsidiaries and held by third parties</t>
  </si>
  <si>
    <t>49</t>
  </si>
  <si>
    <t>50</t>
  </si>
  <si>
    <t>Credit risk adjustments</t>
  </si>
  <si>
    <t>51</t>
  </si>
  <si>
    <t>Tier 2 (T2) capital before regulatory adjustments</t>
  </si>
  <si>
    <t>Tier 2 (T2) capital: regulatory adjustments </t>
  </si>
  <si>
    <t>52</t>
  </si>
  <si>
    <t>Direct, indirect and synthetic holdings by an institution of own T2 instruments and subordinated loans (negative amount)</t>
  </si>
  <si>
    <t>53</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</si>
  <si>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</si>
  <si>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54</t>
  </si>
  <si>
    <t>Direct, indirect and synthetic holdings of the T2 instruments and subordinated loans of financial sector entities where the institution does not have a significant investment in those entities (amount above 10% threshold and net of eligible short positions) (negative amount)</t>
  </si>
  <si>
    <t>54a</t>
  </si>
  <si>
    <t>55</t>
  </si>
  <si>
    <t>Direct, indirect and synthetic holdings by the institution of the T2 instruments and subordinated loans of financial sector entities where the institution has a significant investment in those entities (net of eligible short positions) (negative amount)</t>
  </si>
  <si>
    <t>56</t>
  </si>
  <si>
    <t>EU-56a </t>
  </si>
  <si>
    <t>Qualifying eligible liabilities deductions that exceed the eligible liabilities items of the institution (negative amount)</t>
  </si>
  <si>
    <t>EU-56b</t>
  </si>
  <si>
    <t>Other regulatory adjustments to T2 capital</t>
  </si>
  <si>
    <t>57</t>
  </si>
  <si>
    <t>Total regulatory adjustments to Tier 2 (T2) capital</t>
  </si>
  <si>
    <t>58</t>
  </si>
  <si>
    <t>Tier 2 (T2) capital</t>
  </si>
  <si>
    <t>59</t>
  </si>
  <si>
    <t>Total capital (TC = T1 + T2)</t>
  </si>
  <si>
    <t>60</t>
  </si>
  <si>
    <t>Total Risk exposure amount</t>
  </si>
  <si>
    <t>Capital ratios and requirements including buffers </t>
  </si>
  <si>
    <t>61</t>
  </si>
  <si>
    <t>Common Equity Tier 1 capital</t>
  </si>
  <si>
    <t>62</t>
  </si>
  <si>
    <t>Tier 1 capital</t>
  </si>
  <si>
    <t>63</t>
  </si>
  <si>
    <t>64</t>
  </si>
  <si>
    <t>Institution CET1 overall capital requirements</t>
  </si>
  <si>
    <t>65</t>
  </si>
  <si>
    <t>of which: capital conservation buffer requirement</t>
  </si>
  <si>
    <t>66</t>
  </si>
  <si>
    <t>of which: countercyclical capital buffer requirement</t>
  </si>
  <si>
    <t>67</t>
  </si>
  <si>
    <t>of which: systemic risk buffer requirement</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</si>
  <si>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</si>
  <si>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</si>
  <si>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</si>
  <si>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</si>
  <si>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68</t>
  </si>
  <si>
    <t>Common Equity Tier 1 capital (as a percentage of risk exposure amount) available after meeting the minimum capital requirements</t>
  </si>
  <si>
    <t>National minima (if different from Basel III)</t>
  </si>
  <si>
    <t>69</t>
  </si>
  <si>
    <t>70</t>
  </si>
  <si>
    <t>71</t>
  </si>
  <si>
    <t>Amounts below the thresholds for deduction (before risk weighting) </t>
  </si>
  <si>
    <t>72</t>
  </si>
  <si>
    <t>Direct and indirect holdings of own funds and  eligible liabilities of financial sector entities where the institution does not have a significant investment in those entities (amount below 10% threshold and net of eligible short positions)</t>
  </si>
  <si>
    <t>73</t>
  </si>
  <si>
    <t>Direct and indirect holdings by the institution of the CET1 instruments of financial sector entities where the institution has a significant investment in those entities (amount below 17.65% thresholds and net of eligible short positions)</t>
  </si>
  <si>
    <t>74</t>
  </si>
  <si>
    <t>75</t>
  </si>
  <si>
    <t>Deferred tax assets arising from temporary differences (amount below 17,65% threshold, net of related tax liability where the conditions in Article 38 (3) CRR are met)</t>
  </si>
  <si>
    <t>Applicable caps on the inclusion of provisions in Tier 2 </t>
  </si>
  <si>
    <t>76</t>
  </si>
  <si>
    <t>Credit risk adjustments included in T2 in respect of exposures subject to standardised approach (prior to the application of the cap)</t>
  </si>
  <si>
    <t>77</t>
  </si>
  <si>
    <t>Cap on inclusion of credit risk adjustments in T2 under standardised approach</t>
  </si>
  <si>
    <t>78</t>
  </si>
  <si>
    <t>Credit risk adjustments included in T2 in respect of exposures subject to internal ratings-based approach (prior to the application of the cap)</t>
  </si>
  <si>
    <t>79</t>
  </si>
  <si>
    <t>Cap for inclusion of credit risk adjustments in T2 under internal ratings-based approach</t>
  </si>
  <si>
    <t>Capital instruments subject to phase-out arrangements (only applicable between 1 Jan 2014 and 1 Jan 2022)</t>
  </si>
  <si>
    <t>80</t>
  </si>
  <si>
    <t>Current cap on CET1 instruments subject to phase out arrangements</t>
  </si>
  <si>
    <t>81</t>
  </si>
  <si>
    <t>Amount excluded from CET1 due to cap (excess over cap after redemptions and maturities)</t>
  </si>
  <si>
    <t>g</t>
  </si>
  <si>
    <t>82</t>
  </si>
  <si>
    <t>Current cap on AT1 instruments subject to phase out arrangements</t>
  </si>
  <si>
    <t>83</t>
  </si>
  <si>
    <t>Amount excluded from AT1 due to cap (excess over cap after redemptions and maturities)</t>
  </si>
  <si>
    <t>84</t>
  </si>
  <si>
    <t>Current cap on T2 instruments subject to phase out arrangements</t>
  </si>
  <si>
    <t>85</t>
  </si>
  <si>
    <t>Amount excluded from T2 due to cap (excess over cap after redemptions and maturities)</t>
  </si>
  <si>
    <t>EU CCyB1 - Geographical distrubution of credit exposures relevant for the calulation of the countercyclical buffer</t>
  </si>
  <si>
    <t>General credit exposures</t>
  </si>
  <si>
    <t>Relevant credit exposures – Market risk</t>
  </si>
  <si>
    <t>Securitisation exposures  Exposure value for non-trading book</t>
  </si>
  <si>
    <t>Total exposure value</t>
  </si>
  <si>
    <t>Own fund requirements</t>
  </si>
  <si>
    <t>Own fund requirements weights(%)</t>
  </si>
  <si>
    <t>Countercyclical buffer rate(%)</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</si>
  <si>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</si>
  <si>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</si>
  <si>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</si>
  <si>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</si>
  <si>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</si>
  <si>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Relevant credit exposures – Securitisation positions in the non-trading book</t>
  </si>
  <si>
    <t>Breakdown by country:</t>
  </si>
  <si>
    <t>Column1</t>
  </si>
  <si>
    <t>Column2</t>
  </si>
  <si>
    <t>Column3</t>
  </si>
  <si>
    <t>Column4</t>
  </si>
  <si>
    <t>Column5</t>
  </si>
  <si>
    <t>Column6</t>
  </si>
  <si>
    <t>Column7</t>
  </si>
  <si>
    <t>Column8</t>
  </si>
  <si>
    <t>Column9</t>
  </si>
  <si>
    <t>Column10</t>
  </si>
  <si>
    <t>Column11</t>
  </si>
  <si>
    <t>Column12</t>
  </si>
  <si>
    <t>Column13</t>
  </si>
  <si>
    <t/>
  </si>
  <si>
    <t>EU CCyB2 - Amount of institution-specific countercyclical capital buffer</t>
  </si>
  <si>
    <t>0001</t>
  </si>
  <si>
    <t>0002</t>
  </si>
  <si>
    <t>Institution specific countercyclical capital buffer rate</t>
  </si>
  <si>
    <t>0003</t>
  </si>
  <si>
    <t>Institution specific countercyclical capital buffer requirement</t>
  </si>
  <si>
    <t>EU CCR1 - Analysis of CCR exposures by approach</t>
  </si>
  <si>
    <t>Replacement cost (RC)</t>
  </si>
  <si>
    <t>Potential future exposure  (PFE)</t>
  </si>
  <si>
    <t>EEPE</t>
  </si>
  <si>
    <t>Alpha used for computing regulatory exposure value</t>
  </si>
  <si>
    <t>Exposure value pre-CRM</t>
  </si>
  <si>
    <t>Exposure value post-CRM</t>
  </si>
  <si>
    <t>Exposure value</t>
  </si>
  <si>
    <t>RWEA</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</si>
  <si>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</si>
  <si>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</si>
  <si>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</si>
  <si>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</si>
  <si>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</si>
  <si>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</si>
  <si>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</si>
  <si>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</si>
  <si>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</si>
  <si>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</si>
  <si>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</si>
  <si>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</si>
  <si>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</si>
  <si>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</si>
  <si>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</si>
  <si>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EU CCR2 - Transactions subject to own funds requirements for CVA risk</t>
  </si>
  <si>
    <t>Total transactions subject to the Advanced method</t>
  </si>
  <si>
    <t>(i) VaR component (including the 3× multiplier)</t>
  </si>
  <si>
    <t>(ii) stressed VaR component (including the 3× multiplier)</t>
  </si>
  <si>
    <t>Transactions subject to the Standardised method</t>
  </si>
  <si>
    <t>EU4</t>
  </si>
  <si>
    <t>Transactions subject to the Alternative approach (Based on the Original Exposure Method)</t>
  </si>
  <si>
    <t>Total transactions subject to own funds requirements for CVA risk</t>
  </si>
  <si>
    <t>EU CCR3 - Standardised approach - CCR exposures by regulatory exposure class and risk weights</t>
  </si>
  <si>
    <t>Risk weight</t>
  </si>
  <si>
    <t>f</t>
  </si>
  <si>
    <t>h</t>
  </si>
  <si>
    <t>i</t>
  </si>
  <si>
    <t>j</t>
  </si>
  <si>
    <t>k</t>
  </si>
  <si>
    <t>l</t>
  </si>
  <si>
    <t>0%</t>
  </si>
  <si>
    <t>2%</t>
  </si>
  <si>
    <t>4%</t>
  </si>
  <si>
    <t>10%</t>
  </si>
  <si>
    <t>20%</t>
  </si>
  <si>
    <t>50%</t>
  </si>
  <si>
    <t>70%</t>
  </si>
  <si>
    <t>75%</t>
  </si>
  <si>
    <t>100%</t>
  </si>
  <si>
    <t>150%</t>
  </si>
  <si>
    <t>Others</t>
  </si>
  <si>
    <t>Central governments or central banks</t>
  </si>
  <si>
    <t>Regional government or local authorities</t>
  </si>
  <si>
    <t>Public sector entities</t>
  </si>
  <si>
    <t>Multilateral development banks</t>
  </si>
  <si>
    <t>International organisations</t>
  </si>
  <si>
    <t>Institutions</t>
  </si>
  <si>
    <t>Corporates</t>
  </si>
  <si>
    <t>Retail</t>
  </si>
  <si>
    <t>Institutions and corporates with a short-term credit assessment</t>
  </si>
  <si>
    <t>Other items</t>
  </si>
  <si>
    <t>EU CCR5 - Composition of collateral for CCR exposures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</si>
  <si>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</si>
  <si>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</si>
  <si>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</si>
  <si>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</si>
  <si>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</si>
  <si>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</si>
  <si>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</si>
  <si>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</si>
  <si>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</si>
  <si>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</si>
  <si>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</si>
  <si>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</si>
  <si>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</si>
  <si>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</si>
  <si>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</si>
  <si>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EU CCR8 - Exposures to CCP's</t>
  </si>
  <si>
    <t>Exposures to QCCPs (total)</t>
  </si>
  <si>
    <t>Exposures for trades at QCCPs (excluding initial margin and default fund contributions); of which</t>
  </si>
  <si>
    <t>(i) OTC derivatives</t>
  </si>
  <si>
    <t>(ii) Exchange-traded derivatives</t>
  </si>
  <si>
    <t>(iii) SFTs</t>
  </si>
  <si>
    <t>(iv)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</si>
  <si>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</si>
  <si>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</si>
  <si>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</si>
  <si>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</si>
  <si>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</si>
  <si>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</si>
  <si>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EU CR4 - standardised approach - Credit risk exposure and CRM effects</t>
  </si>
  <si>
    <t>Exposures before CCF and before CRM</t>
  </si>
  <si>
    <t>Exposures post CCF and post CRM</t>
  </si>
  <si>
    <t>RWAs and RWAs density</t>
  </si>
  <si>
    <t>On-balance-sheet exposures</t>
  </si>
  <si>
    <t>Off-balance-sheet exposures</t>
  </si>
  <si>
    <t>RWAs</t>
  </si>
  <si>
    <t>RWAs density (%)</t>
  </si>
  <si>
    <t>Secured by mortgages on immovable property</t>
  </si>
  <si>
    <t>Exposures in default</t>
  </si>
  <si>
    <t>Exposures associated with particularly high risk</t>
  </si>
  <si>
    <t>Covered bonds</t>
  </si>
  <si>
    <t>Collective investment undertakings</t>
  </si>
  <si>
    <t>Equity</t>
  </si>
  <si>
    <t>EU CR5 - standardised approach</t>
  </si>
  <si>
    <t>Of which unrated</t>
  </si>
  <si>
    <t>35%</t>
  </si>
  <si>
    <t>250%</t>
  </si>
  <si>
    <t>370%</t>
  </si>
  <si>
    <t>1250%</t>
  </si>
  <si>
    <t>m</t>
  </si>
  <si>
    <t>n</t>
  </si>
  <si>
    <t>o</t>
  </si>
  <si>
    <t>p</t>
  </si>
  <si>
    <t>q</t>
  </si>
  <si>
    <t>EU CR6 - IRB approach - Credit risk exposures by exposure class and PD range</t>
  </si>
  <si>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</si>
  <si>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</si>
  <si>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</si>
  <si>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</si>
  <si>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</si>
  <si>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</si>
  <si>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</si>
  <si>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</si>
  <si>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</si>
  <si>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(years)</t>
  </si>
  <si>
    <t>Risk weighted exposure amount after supporting factors</t>
  </si>
  <si>
    <t>Density of risk weighted exposure amount</t>
  </si>
  <si>
    <t>Expected loss amount</t>
  </si>
  <si>
    <t>Value adjust-ments and provisions</t>
  </si>
  <si>
    <t>Total with own estimates of LGD and/or conversion factors</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</si>
  <si>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</si>
  <si>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</si>
  <si>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</si>
  <si>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</si>
  <si>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</si>
  <si>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</si>
  <si>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</si>
  <si>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</si>
  <si>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</si>
  <si>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</si>
  <si>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</si>
  <si>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</si>
  <si>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</si>
  <si>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</si>
  <si>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</si>
  <si>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</si>
  <si>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</si>
  <si>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(exposure class)</t>
  </si>
  <si>
    <t>&lt;--- in column d,f,h SDC are not able to calculate weighted average. Please calculate manually.</t>
  </si>
  <si>
    <t>Total (all exposures classes)</t>
  </si>
  <si>
    <t>Retail - Secured by immovable property SME - with own estimates of LGD or conversion factors</t>
  </si>
  <si>
    <t>&lt;--- in column d,f,h SDC are not able to calculate weighted average. Please calculate manu ally.</t>
  </si>
  <si>
    <t>Retail - Secured by immovable property non-SME - with own estimates of LGD or conversion factors</t>
  </si>
  <si>
    <t>Retail - Qualifying revolving - with own estimates of LGD or conversion factors</t>
  </si>
  <si>
    <t>Retail - Other SME - with own estimates of LGD or conversion factors</t>
  </si>
  <si>
    <t>Retail - Other non-SME - with own estimates of LGD or conversion factors</t>
  </si>
  <si>
    <t>EU CR6-A  - Scope of the use of IRB and SA approaches</t>
  </si>
  <si>
    <t>Exposure value as defined in Article 166 CRR for exposrues subject to IRB approach</t>
  </si>
  <si>
    <t>Total exposure value for exposures subject to the Standardised approach and to the IRB approach</t>
  </si>
  <si>
    <t>Percentage of total exposure value subject to the permanent partial use of the SA (%)</t>
  </si>
  <si>
    <t>Percentage of total exposure value subject to IRB Approach (%)</t>
  </si>
  <si>
    <t>Percentage of total exposurevalue subject to a roll-out plan (%)</t>
  </si>
  <si>
    <t>1,1</t>
  </si>
  <si>
    <t>Of which Regional governments or local authorities</t>
  </si>
  <si>
    <t>1,2</t>
  </si>
  <si>
    <t>Of which Public sector entities</t>
  </si>
  <si>
    <t>3,1</t>
  </si>
  <si>
    <t>Of which Corporates - Specialised lending, excluding slotting approach</t>
  </si>
  <si>
    <t>3,2</t>
  </si>
  <si>
    <t>Of which Corporates - Specialised lending under slotting approach</t>
  </si>
  <si>
    <t>4,1</t>
  </si>
  <si>
    <t>of which Retail – Secured by real estate SMEs</t>
  </si>
  <si>
    <t>4,2</t>
  </si>
  <si>
    <t>of which Retail – Secured by real estate non-SMEs</t>
  </si>
  <si>
    <t>4,3</t>
  </si>
  <si>
    <t>of which Retail – Qualifying revolving</t>
  </si>
  <si>
    <t>4,4</t>
  </si>
  <si>
    <t>of which Retail – Other SMEs</t>
  </si>
  <si>
    <t>4,5</t>
  </si>
  <si>
    <t>of which Retail – Other non-SMEs</t>
  </si>
  <si>
    <t>Other non-credit obligation assets</t>
  </si>
  <si>
    <t>EU CR7  - IRB approach - Effect on the RWEAs of credit derivatives used as CRM techniques</t>
  </si>
  <si>
    <t>Pre-credit derivatives risk weighted exposure amount</t>
  </si>
  <si>
    <t>Actual risk weighted exposure amount</t>
  </si>
  <si>
    <t>Exposures under F-IRB</t>
  </si>
  <si>
    <t>Central governments and central banks</t>
  </si>
  <si>
    <t>of which Corporates - SMEs</t>
  </si>
  <si>
    <t>of which Corporates - Specialised lending</t>
  </si>
  <si>
    <t>Exposures under A-IRB</t>
  </si>
  <si>
    <t>8,1</t>
  </si>
  <si>
    <t>8,2</t>
  </si>
  <si>
    <t>9,1</t>
  </si>
  <si>
    <t>of which Retail – SMEs - Secured by immovable property collateral</t>
  </si>
  <si>
    <t>9,2</t>
  </si>
  <si>
    <t>of which Retail – non-SMEs - Secured by immovable property collateral</t>
  </si>
  <si>
    <t>9,3</t>
  </si>
  <si>
    <t>9,4</t>
  </si>
  <si>
    <t>of which Retail – SMEs - Other</t>
  </si>
  <si>
    <t>9,5</t>
  </si>
  <si>
    <t>of which Retail – Non-SMEs- Other</t>
  </si>
  <si>
    <t>TOTAL (including F-IRB exposures and A-IRB exposures)</t>
  </si>
  <si>
    <t>EU CR7-A  - IRB approach - Disclosure of the extent of the use of CRM techniques</t>
  </si>
  <si>
    <t>Total exposures</t>
  </si>
  <si>
    <t>Credit risk Mitigation techniques</t>
  </si>
  <si>
    <t>Credit risk Mitigation methods in the calculation of RWEAs</t>
  </si>
  <si>
    <t>Funded credit Protection (FCP)</t>
  </si>
  <si>
    <t>Unfunded credit Protection (UFCP)</t>
  </si>
  <si>
    <t>RWEA without substitution effects(reduction effects only)</t>
  </si>
  <si>
    <t>RWEA with substitution effects(both reduction and sustitution effects)</t>
  </si>
  <si>
    <t>Part of exposures covered by Financial Collaterals (%)</t>
  </si>
  <si>
    <t>Part of exposures covered by Other eligible collaterals (%)</t>
  </si>
  <si>
    <t>Part of exposures covered by Other funded credit protection (%)</t>
  </si>
  <si>
    <t>Part of exposures covered by Credit Derivatives (%)</t>
  </si>
  <si>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</si>
  <si>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</si>
  <si>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</si>
  <si>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</si>
  <si>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</si>
  <si>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</si>
  <si>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t>Of which Corporates – SMEs</t>
  </si>
  <si>
    <t>Of which Corporates – Specialised lending</t>
  </si>
  <si>
    <t>3,3</t>
  </si>
  <si>
    <t>Of which Corporates – Other</t>
  </si>
  <si>
    <t>Of which Retail –  Immovable property SMEs</t>
  </si>
  <si>
    <t>Of which Retail – Immovable property non-SMEs</t>
  </si>
  <si>
    <t>Of which Retail – Qualifying revolving</t>
  </si>
  <si>
    <t>Of which Retail – Other SMEs</t>
  </si>
  <si>
    <t>Of which Retail – Other non-SMEs</t>
  </si>
  <si>
    <t>EU CR8  - RWEA Flow statements of credit risk exposures under the IRB approach</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</si>
  <si>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</si>
  <si>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</si>
  <si>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</si>
  <si>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</si>
  <si>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</si>
  <si>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</si>
  <si>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</si>
  <si>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</si>
  <si>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</si>
  <si>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</si>
  <si>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EU CR9  - Back-testing of PD per exposure class (fixed PD scale)</t>
  </si>
  <si>
    <t>Exposure class: Total with own estimates of LGD and/or conversion factors</t>
  </si>
  <si>
    <t>Number of obligors at the end of previous year</t>
  </si>
  <si>
    <t>Observed average default rate (%)</t>
  </si>
  <si>
    <t>Exposures weighted average PD (%)</t>
  </si>
  <si>
    <t>Average PD (%)</t>
  </si>
  <si>
    <t>Averagehistoricalannualdefault rate (%)</t>
  </si>
  <si>
    <t>Of which number ofobligors which defaulted in the year</t>
  </si>
  <si>
    <t>Exposure class: Retail - Secured by immovable property SME - with own estimates of LGD or conversion factors</t>
  </si>
  <si>
    <t>Exposure class: Retail - Secured by immovable property non-SME - with own estimates of LGD or conversion factors</t>
  </si>
  <si>
    <t>Exposure class: Retail - Qualifying revolving - with own estimates of LGD or conversion factors</t>
  </si>
  <si>
    <t>Exposure class: Retail - Other SME - with own estimates of LGD or conversion factors</t>
  </si>
  <si>
    <t>Exposure class: Retail - Other non-SME - with own estimates of LGD or conversion factors</t>
  </si>
  <si>
    <t>EU CR9.1  - IRB approach - Back-testing of PD per exposure class (only for PD estimates according to point (f) of Article 180(1) CCR)</t>
  </si>
  <si>
    <t>Exposure class</t>
  </si>
  <si>
    <t>External ratingequivalent</t>
  </si>
  <si>
    <t>Template EU CR10. Specialised lending and equity exposures under the simple riskweighted approach</t>
  </si>
  <si>
    <t>Template EU CR10.5 Equity exposures under the simple risk-weighted approach</t>
  </si>
  <si>
    <t>Categories</t>
  </si>
  <si>
    <t>On-balancesheet exposure</t>
  </si>
  <si>
    <t>Off-balancesheet exposure</t>
  </si>
  <si>
    <t>Private equity exposures</t>
  </si>
  <si>
    <t>Exchange-traded equity exposures</t>
  </si>
  <si>
    <t>Other equity exposures</t>
  </si>
  <si>
    <t>EU MR1  - Market risk under the standardised approach</t>
  </si>
  <si>
    <t>RWEAs</t>
  </si>
  <si>
    <t>Outright products</t>
  </si>
  <si>
    <t>Interest rate risk (general and specific)</t>
  </si>
  <si>
    <t>Equity risk (general and specific)</t>
  </si>
  <si>
    <t>Foreign exchange risk</t>
  </si>
  <si>
    <t>Commodity risk</t>
  </si>
  <si>
    <t>Options</t>
  </si>
  <si>
    <t>Simplified approach</t>
  </si>
  <si>
    <t>Delta-plus approach</t>
  </si>
  <si>
    <t>Scenario approach</t>
  </si>
  <si>
    <t>Securitisation (specific risk)</t>
  </si>
  <si>
    <t>EU KM2: Key metrics - MREL and, where applicable, G-SII requirement for own funds and eligible liabilities</t>
  </si>
  <si>
    <t>Minimum requirement for own funds and eligible liabilities (MREL)</t>
  </si>
  <si>
    <t>G-SII Requirement for own funds and eligible liabilities  (TLAC)</t>
  </si>
  <si>
    <t>Own funds and eligible liabilities, ratios and components</t>
  </si>
  <si>
    <t>Own funds and eligible liabilities</t>
  </si>
  <si>
    <t>EU-1a</t>
  </si>
  <si>
    <t>Of which own funds and subordinated liabilities</t>
  </si>
  <si>
    <t>Total risk exposure amount of the resolution group (TREA)</t>
  </si>
  <si>
    <t>Own funds and eligible liabilities as a percentage of the TREA</t>
  </si>
  <si>
    <t>Total exposure measure (TEM) of the resolution group</t>
  </si>
  <si>
    <t>Own funds and eligible liabilities as percentage of the TEM</t>
  </si>
  <si>
    <t>Of which own funds or subordinated liabilities</t>
  </si>
  <si>
    <t>6a</t>
  </si>
  <si>
    <t>Does the subordination exemption in Article 72b(4) of Regulation (EU) No 575/2013 apply? (5% exemption)</t>
  </si>
  <si>
    <t>6b</t>
  </si>
  <si>
    <t>Aggregate amount of permitted non-subordinated eligible liabilities instruments if the subordination discretion in accordance with Article 72b(3) of Regulation (EU) No 575/2013 is applied (max 3.5% exemption)</t>
  </si>
  <si>
    <t>6c</t>
  </si>
  <si>
    <t>If a capped subordination exemption applies in accordance with Article 72b (3) of Regulation (EU) No 575/2013, the amount of funding issued that ranks pari passu with excluded liabilities and that is recognised under row 1, divided by funding issued that</t>
  </si>
  <si>
    <t>EU-7</t>
  </si>
  <si>
    <t>MREL expressed as a percentage of the TREA</t>
  </si>
  <si>
    <t>EU-8</t>
  </si>
  <si>
    <t>Of which to be met with own funds or subordinated liabilities</t>
  </si>
  <si>
    <t>EU-9</t>
  </si>
  <si>
    <t>MREL expressed as a percentage of the TEM</t>
  </si>
  <si>
    <t>EU-10</t>
  </si>
  <si>
    <t>EU TLAC1 - Composition - MREL and, where applicable, G-SII Requirement for own funds and eligible liabilities</t>
  </si>
  <si>
    <t>G-SII requirement for own funds and eligible liabilities (TLAC)</t>
  </si>
  <si>
    <t>Memo item: Amounts eligible for the purposes of MREL, but not of TLAC</t>
  </si>
  <si>
    <t>Own funds and eligible liabilities and adjustments</t>
  </si>
  <si>
    <t>Common Equity Tier 1 capital (CET1)</t>
  </si>
  <si>
    <t>Additional Tier 1 capital (AT1)</t>
  </si>
  <si>
    <t>Empty set in the EU</t>
  </si>
  <si>
    <t>Tier 2 capital (T2)</t>
  </si>
  <si>
    <t>Own funds for the purpose of Articles 92a of Regulation (EU) No 575/2013 and 45 of Directive 2014/59/EU</t>
  </si>
  <si>
    <t>Own funds and eligible liabilities: Non-regulatory capital elements</t>
  </si>
  <si>
    <t>Eligible liabilities instruments issued directly by the resolution entity that are subordinated to excluded liabilities (not grandfathered)</t>
  </si>
  <si>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</si>
  <si>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</si>
  <si>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</si>
  <si>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</si>
  <si>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</si>
  <si>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</si>
  <si>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pre-cap)</t>
  </si>
  <si>
    <t>EU-13a</t>
  </si>
  <si>
    <t>Eligible liabilities that are not subordinated to excluded liabilities  issued prior to 27 June 2019 (pre-cap)</t>
  </si>
  <si>
    <t>Amount of non subordinated eligible liabilities instruments, where applicable after application of Article 72b (3) CRR</t>
  </si>
  <si>
    <t>Eligible liabilities items before adjustments</t>
  </si>
  <si>
    <t>EU-17a</t>
  </si>
  <si>
    <t>Of which subordinated liabilities items</t>
  </si>
  <si>
    <t>Own funds and eligible liabilities: Adjustments to non-regulatory capital elements</t>
  </si>
  <si>
    <t>Own funds and eligible liabilities items before adjustments</t>
  </si>
  <si>
    <t>(Deduction of exposures between multiple point of entry (MPE) resolution groups)</t>
  </si>
  <si>
    <t>(Deduction of investments in other eligible liabilities instruments)</t>
  </si>
  <si>
    <t>Own funds and eligible liabilities after adjustments</t>
  </si>
  <si>
    <t>EU-22a</t>
  </si>
  <si>
    <t>Of which: own funds and subordinated liabilities</t>
  </si>
  <si>
    <t>Risk-weighted exposure amount and leverage exposure measure of the resolution group</t>
  </si>
  <si>
    <t>Total risk exposure amount (TREA)</t>
  </si>
  <si>
    <t>Total exposure measure (TEM)</t>
  </si>
  <si>
    <t>Ratio of own funds and eligible liabilities</t>
  </si>
  <si>
    <t>Own funds and eligible liabilities as a percentage of TREA</t>
  </si>
  <si>
    <t>Own funds and eligible liabilities as a percentage of TEM</t>
  </si>
  <si>
    <t>EU-26a</t>
  </si>
  <si>
    <t>CET1 (as a percentage of the TREA) available after meeting the resolution group’s requirements</t>
  </si>
  <si>
    <t>Institution-specific combined buffer requirement</t>
  </si>
  <si>
    <t>of which capital conservation buffer requirement</t>
  </si>
  <si>
    <t>of which countercyclical buffer requirement</t>
  </si>
  <si>
    <t>of which systemic risk buffer requirement</t>
  </si>
  <si>
    <t>EU-31a</t>
  </si>
  <si>
    <t>of which Global Systemically Important Institution (G-SII) or Other Systemically Important Institution (O-SII) buffer</t>
  </si>
  <si>
    <t>Memorandum items</t>
  </si>
  <si>
    <t>EU-32</t>
  </si>
  <si>
    <t>Total amount of excluded liabilities referred to in Article 72a(2) of Regulation (EU) No 575/2013</t>
  </si>
  <si>
    <t>EU TLAC3b: creditor ranking - resolution entity</t>
  </si>
  <si>
    <t>insolvency ranking</t>
  </si>
  <si>
    <t>Sum of 1 to 10</t>
  </si>
  <si>
    <t>(most junior)</t>
  </si>
  <si>
    <t>(most senior)</t>
  </si>
  <si>
    <t>Description of insolvency rank (free text)</t>
  </si>
  <si>
    <t>Own funds and liabilities potentially eligible for meeting MREL</t>
  </si>
  <si>
    <t>of which residual maturity  &gt; 1 year &lt; 2 years</t>
  </si>
  <si>
    <t>of which residual maturity  &gt; 2 year &lt; 5 years</t>
  </si>
  <si>
    <t>of which residual maturity &gt; 5 years &lt; 10 years</t>
  </si>
  <si>
    <t>of which residual maturity &gt; 10 years, but excluding perpetual securities</t>
  </si>
  <si>
    <t>of which  perpetual securities</t>
  </si>
  <si>
    <t>EU OR1  - Operational risk own funds requirements and risk-weighted exposure amounts</t>
  </si>
  <si>
    <t>Banking activities</t>
  </si>
  <si>
    <t>Relevant indicator</t>
  </si>
  <si>
    <t>Own funds requirement</t>
  </si>
  <si>
    <t>Total operational risk-weighted exposure amount</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</si>
  <si>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</si>
  <si>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</si>
  <si>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</si>
  <si>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</si>
  <si>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</si>
  <si>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EU LR1  - LRSum: Summary reconcilation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</si>
  <si>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</si>
  <si>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</si>
  <si>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</si>
  <si>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</si>
  <si>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</si>
  <si>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</si>
  <si>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</si>
  <si>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</si>
  <si>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</si>
  <si>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</si>
  <si>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</si>
  <si>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</si>
  <si>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</si>
  <si>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</si>
  <si>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</si>
  <si>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</si>
  <si>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</si>
  <si>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t>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</si>
  <si>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</si>
  <si>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</si>
  <si>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</si>
  <si>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</si>
  <si>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</si>
  <si>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</si>
  <si>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</si>
  <si>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</si>
  <si>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&lt;--- In row 6 colum a and b we have reported {C 47.00, r0280, c0010} but the full formula is "{C 47.00, r0280, c0010} when assets are deducted {C 47.00, r0270, c0010} (fully phased in) or {C 47.00, r0280, c0010} (transitional)". Please correct if needed.</t>
  </si>
  <si>
    <t>Total on-balance sheet exposures (excluding derivatives and SFTs)</t>
  </si>
  <si>
    <t>Derivative exposures</t>
  </si>
  <si>
    <t>Replacement cost associated with SA-CCR derivatives transactions (ie net of eligible cash variation margin)</t>
  </si>
  <si>
    <t>EU-8a</t>
  </si>
  <si>
    <t>Derogation for derivatives: replacement costs contribution under the simplified standardised approach</t>
  </si>
  <si>
    <t>Add-on amounts for potential future exposure associated with SA-CCR derivatives transactions</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</si>
  <si>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</si>
  <si>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</si>
  <si>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</si>
  <si>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</si>
  <si>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</si>
  <si>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</si>
  <si>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</si>
  <si>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</si>
  <si>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</si>
  <si>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</si>
  <si>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</si>
  <si>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Total derivatives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</si>
  <si>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</si>
  <si>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</si>
  <si>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</si>
  <si>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</si>
  <si>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</si>
  <si>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</si>
  <si>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(Exempted CCP leg of client-cleared SFT exposure)</t>
  </si>
  <si>
    <t>Total securities financing transaction exposures</t>
  </si>
  <si>
    <t>Other off-balance sheet exposures</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</si>
  <si>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</si>
  <si>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</si>
  <si>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</si>
  <si>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</si>
  <si>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</si>
  <si>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</si>
  <si>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</si>
  <si>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</si>
  <si>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</si>
  <si>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</si>
  <si>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</si>
  <si>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</si>
  <si>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</si>
  <si>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</si>
  <si>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</si>
  <si>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(Excluded guaranteed parts of exposures arising from export credits)</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</si>
  <si>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</si>
  <si>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</si>
  <si>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</si>
  <si>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</si>
  <si>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</si>
  <si>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</si>
  <si>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</si>
  <si>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</si>
  <si>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</si>
  <si>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</si>
  <si>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</si>
  <si>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</si>
  <si>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</si>
  <si>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</si>
  <si>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</si>
  <si>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</si>
  <si>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EU-26b</t>
  </si>
  <si>
    <t>of which: to be made up of CET1 capital</t>
  </si>
  <si>
    <t>EU-27a</t>
  </si>
  <si>
    <t>Choice on transitional arrangements and relevant exposures</t>
  </si>
  <si>
    <t>EU-27b</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</si>
  <si>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</si>
  <si>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</si>
  <si>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</si>
  <si>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</si>
  <si>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t>
  </si>
  <si>
    <t>30a</t>
  </si>
  <si>
    <t>Total exposure measure (excluding the impact of any applicable temporary exemption of central bank reserves) incorporating mean values from row 28 of gross SFT assets (after adjustment for sale accounting transactions and netted of amounts of associated c</t>
  </si>
  <si>
    <t>Leverage ratio (including the impact of any applicable temporary exemption of central bank reserves) incorporating mean values from row 28 of gross SFT assets (after adjustment for sale accounting transactions and netted of amounts of associated cash paya</t>
  </si>
  <si>
    <t>31a</t>
  </si>
  <si>
    <t>Leverage ratio (excluding the impact of any applicable temporary exemption of central bank reserves) incorporating mean values from row 28 of gross SFT assets (after adjustment for sale accounting transactions and netted of amounts of associated cash paya</t>
  </si>
  <si>
    <t>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</si>
  <si>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</si>
  <si>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</si>
  <si>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</si>
  <si>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</si>
  <si>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</si>
  <si>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</si>
  <si>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</si>
  <si>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EU-5</t>
  </si>
  <si>
    <t>Exposures treated as sovereigns</t>
  </si>
  <si>
    <t>EU-6</t>
  </si>
  <si>
    <t>Exposures to regional governments, MDB, international organisations and PSE, not treated as sovereigns</t>
  </si>
  <si>
    <t>Secured by mortgages of immovable properties</t>
  </si>
  <si>
    <t>Retail exposures</t>
  </si>
  <si>
    <t>EU-11</t>
  </si>
  <si>
    <t>EU-12</t>
  </si>
  <si>
    <t>Other exposures (eg equity, securitisations, and other non-credit obligation assets)</t>
  </si>
  <si>
    <t>EU LIQ1  - Quantitative information of LCR</t>
  </si>
  <si>
    <t>Total unweighted value (average)</t>
  </si>
  <si>
    <t>Total weighted value (average)</t>
  </si>
  <si>
    <t>EU 1a</t>
  </si>
  <si>
    <t>Quarter ending on (DD Month YYY)</t>
  </si>
  <si>
    <t>EU 1b</t>
  </si>
  <si>
    <t>Number of data points used in the calculation of averages</t>
  </si>
  <si>
    <t>&lt;--- in column a-h SDC are not able to map Number of data points used in the calculation of averages. Please enter manually</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</si>
  <si>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</si>
  <si>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</si>
  <si>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</si>
  <si>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</si>
  <si>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</si>
  <si>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</si>
  <si>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</si>
  <si>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</si>
  <si>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</si>
  <si>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</si>
  <si>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</si>
  <si>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</si>
  <si>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</si>
  <si>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</si>
  <si>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</si>
  <si>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</si>
  <si>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</si>
  <si>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</si>
  <si>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</si>
  <si>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</si>
  <si>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</si>
  <si>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</si>
  <si>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</si>
  <si>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</si>
  <si>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</si>
  <si>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</si>
  <si>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</si>
  <si>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</si>
  <si>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</si>
  <si>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</si>
  <si>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TOTAL ADJUSTED VALUE</t>
  </si>
  <si>
    <t>EU-21</t>
  </si>
  <si>
    <t>LIQUIDITY BUFFER</t>
  </si>
  <si>
    <t>TOTAL NET CASH OUTFLOWS</t>
  </si>
  <si>
    <t>LIQUIDITY COVERAGE RATIO</t>
  </si>
  <si>
    <t>EU LIQ2  - Net Stable Funding Ratio</t>
  </si>
  <si>
    <t>Unweighted value by residual maturity</t>
  </si>
  <si>
    <t>Weighted value</t>
  </si>
  <si>
    <t>No maturity</t>
  </si>
  <si>
    <t>&lt; 6 months</t>
  </si>
  <si>
    <t>6 months to &lt; 1yr</t>
  </si>
  <si>
    <t>&gt; 1yr</t>
  </si>
  <si>
    <t>Capital items and instruments</t>
  </si>
  <si>
    <t>Own funds</t>
  </si>
  <si>
    <t>Other capital instruments</t>
  </si>
  <si>
    <t>Retail deposits</t>
  </si>
  <si>
    <t>Wholesale funding:</t>
  </si>
  <si>
    <t>Operational deposits</t>
  </si>
  <si>
    <t>Other wholesale funding</t>
  </si>
  <si>
    <t>Interdependent liabilities</t>
  </si>
  <si>
    <t>Other liabilities:</t>
  </si>
  <si>
    <t>NSFR derivative liabilities</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</si>
  <si>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</si>
  <si>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</si>
  <si>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</si>
  <si>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</si>
  <si>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</si>
  <si>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</si>
  <si>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</si>
  <si>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</si>
  <si>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</si>
  <si>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</si>
  <si>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</si>
  <si>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Performing residential mortgages, of which:</t>
  </si>
  <si>
    <t>Other loans and securities that are not in default and do not qualify as HQLA, including exchange-traded equities and trade finance on-balance sheet products</t>
  </si>
  <si>
    <t>Interdependent assets</t>
  </si>
  <si>
    <t>Other assets:</t>
  </si>
  <si>
    <t>Physical traded commodities</t>
  </si>
  <si>
    <t>Assets posted as initial margin for derivative contracts and contributions to default funds of CCPs</t>
  </si>
  <si>
    <t>NSFR derivative assets </t>
  </si>
  <si>
    <t>NSFR derivative liabilities before deduction of variation margin posted</t>
  </si>
  <si>
    <t>All other assets not included in the above categories</t>
  </si>
  <si>
    <t>Off-balance sheet items</t>
  </si>
  <si>
    <t>Total RSF</t>
  </si>
  <si>
    <t>Net Stable Funding Ratio (%)</t>
  </si>
  <si>
    <t>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</si>
  <si>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</si>
  <si>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</si>
  <si>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</si>
  <si>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</si>
  <si>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</si>
  <si>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</si>
  <si>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010</t>
  </si>
  <si>
    <t>030</t>
  </si>
  <si>
    <t>040</t>
  </si>
  <si>
    <t>050</t>
  </si>
  <si>
    <t>060</t>
  </si>
  <si>
    <t>080</t>
  </si>
  <si>
    <t>090</t>
  </si>
  <si>
    <t>100</t>
  </si>
  <si>
    <t>Assets of the disclosing institution</t>
  </si>
  <si>
    <t>Equity instruments</t>
  </si>
  <si>
    <t>Debt securities</t>
  </si>
  <si>
    <t>of which: covered bonds</t>
  </si>
  <si>
    <t>of which: securitisations</t>
  </si>
  <si>
    <t>070</t>
  </si>
  <si>
    <t>of which: issued by general governments</t>
  </si>
  <si>
    <t>of which: issued by financial corporations</t>
  </si>
  <si>
    <t>of which: issued by non-financial corporations</t>
  </si>
  <si>
    <t>120</t>
  </si>
  <si>
    <t>Other assets</t>
  </si>
  <si>
    <t>EU AE2  - Collateral received and own debt securities issued</t>
  </si>
  <si>
    <t>Fair value of encumbered collateral received or own debt securities issued</t>
  </si>
  <si>
    <t>Unencumbered</t>
  </si>
  <si>
    <t>Fair value of collateral received or own debt securities issued available for encumbrance</t>
  </si>
  <si>
    <t>130</t>
  </si>
  <si>
    <t>Collateral received by the disclosing institution</t>
  </si>
  <si>
    <t>140</t>
  </si>
  <si>
    <t>Loans on demand</t>
  </si>
  <si>
    <t>150</t>
  </si>
  <si>
    <t>160</t>
  </si>
  <si>
    <t>170</t>
  </si>
  <si>
    <t>180</t>
  </si>
  <si>
    <t>190</t>
  </si>
  <si>
    <t>200</t>
  </si>
  <si>
    <t>210</t>
  </si>
  <si>
    <t>220</t>
  </si>
  <si>
    <t>Loans and advances other than loans on demand</t>
  </si>
  <si>
    <t>230</t>
  </si>
  <si>
    <t>Other collateral received</t>
  </si>
  <si>
    <t>240</t>
  </si>
  <si>
    <t>Own debt securities issued other than own covered bonds or securitisations</t>
  </si>
  <si>
    <t>241</t>
  </si>
  <si>
    <t>Own covered bonds and securitisations issued and not yet pledged</t>
  </si>
  <si>
    <t>250</t>
  </si>
  <si>
    <t>TOTAL COLLATERAL RECEIVED AND OWN DEBT SECURITIES ISSUED</t>
  </si>
  <si>
    <t>EU AE3  - Sources of ensumbrance</t>
  </si>
  <si>
    <t>Matching liabilities, contingent liabilities or securities lent</t>
  </si>
  <si>
    <t>Assets, collateral received and owndebt securities issued other than covered bonds and securitisations encumbered</t>
  </si>
  <si>
    <t>Carrying amount of selected financial liabilities</t>
  </si>
  <si>
    <t xml:space="preserve">20221231 </t>
  </si>
  <si>
    <t xml:space="preserve">20231231 </t>
  </si>
  <si>
    <t xml:space="preserve">20230930 </t>
  </si>
  <si>
    <t xml:space="preserve">20230630 </t>
  </si>
  <si>
    <t xml:space="preserve">20230331 </t>
  </si>
  <si>
    <t xml:space="preserve">Udsteders egentlig kernekapital </t>
  </si>
  <si>
    <t xml:space="preserve">Simple kreditorer </t>
  </si>
  <si>
    <t xml:space="preserve">Udækket indlån </t>
  </si>
  <si>
    <t>H4sIAAAAAAAEAK2SS0+DUBCFz9pfQdgXqI3FmGpjjF3pRjRx2wClRB6Gi9Wf73enTRNfOzMZhnmeM/fehZb6UKtGgXYqNcipVq9Olwo1VaQEG5DplBMvyHaqLPumURtNqJrjLXWlEy10ozWVWzru0RGvQL0NDkgdGBf8OzJ+zpbsqFdiMfJuEqEzvj2MKqKn8EhAivXM3DtlB4yWueEvk+t/mTyxbZ2x9/uXhrUhV4Li/YasP7Udld5/0gMzfmI7uuaG5Kj1eAnIKTwGuhzSc56DzYjsZHJsoRd6M12jK+Oy51FjG9iuLVIZW39DI6ff28T4Gy9HZEXH7ZF39iXv98qPN/dItLUuv3nLFvvXkMI6Rc7gfo7M+J8i4R+vx8dj3sUn5ZX+cmYCAAA=</t>
  </si>
  <si>
    <t>Faroe Islands</t>
  </si>
  <si>
    <t>Denmark</t>
  </si>
  <si>
    <t>Norway</t>
  </si>
  <si>
    <t>Sweden</t>
  </si>
  <si>
    <t>Other</t>
  </si>
  <si>
    <t>Name of disclosing institution</t>
  </si>
  <si>
    <t>Betri Banki P/F</t>
  </si>
  <si>
    <t>Disclosure reference date</t>
  </si>
  <si>
    <t>Reporting currency</t>
  </si>
  <si>
    <t>DKK</t>
  </si>
  <si>
    <t>LEI-code of disclosing institution</t>
  </si>
  <si>
    <t>2138009MQOMM5QRC4N88</t>
  </si>
  <si>
    <t>Jean Djurhuus</t>
  </si>
  <si>
    <t>Chief Executive Officer</t>
  </si>
  <si>
    <t>1.4</t>
  </si>
  <si>
    <t xml:space="preserve">EU REM1 - Remuneration awarded for the financial year </t>
  </si>
  <si>
    <t>MB Supervisory function</t>
  </si>
  <si>
    <t xml:space="preserve">MB Management function </t>
  </si>
  <si>
    <t>Other senior management</t>
  </si>
  <si>
    <t>Other identified staff</t>
  </si>
  <si>
    <t>Fixed remuneration</t>
  </si>
  <si>
    <t>Number of identified staff</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</si>
  <si>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</si>
  <si>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</si>
  <si>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</si>
  <si>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</si>
  <si>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</si>
  <si>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</si>
  <si>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</si>
  <si>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</si>
  <si>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</si>
  <si>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Of which: deferred</t>
  </si>
  <si>
    <t>EU-14a</t>
  </si>
  <si>
    <t>EU-13b</t>
  </si>
  <si>
    <t>EU-14b</t>
  </si>
  <si>
    <t>EU-14x</t>
  </si>
  <si>
    <t>EU-14y</t>
  </si>
  <si>
    <t xml:space="preserve">Total remuneration </t>
  </si>
  <si>
    <t>EU IRRBB1 - Interest rate risks of non-trading book activities</t>
  </si>
  <si>
    <t>According to Art. 446 CRR</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</si>
  <si>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</si>
  <si>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</si>
  <si>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</si>
  <si>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</si>
  <si>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</si>
  <si>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</si>
  <si>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</si>
  <si>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</si>
  <si>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</si>
  <si>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EU CC2 - Reconciliation of regulatory own funds to balance sheet in the audited financial statements</t>
  </si>
  <si>
    <t>Total Assets</t>
  </si>
  <si>
    <t>Assets</t>
  </si>
  <si>
    <t>Liabilities</t>
  </si>
  <si>
    <t>Shareholders' equity</t>
  </si>
  <si>
    <t>Total liabilities</t>
  </si>
  <si>
    <t>Total shareholders equity</t>
  </si>
  <si>
    <t>Cash in hand and demand deposits with central banks</t>
  </si>
  <si>
    <t>Claims on credit institutions and central banks</t>
  </si>
  <si>
    <t>Loans and other claims at amortised cost</t>
  </si>
  <si>
    <t>Bonds at fair value</t>
  </si>
  <si>
    <t>Shares</t>
  </si>
  <si>
    <t>Investments in associates</t>
  </si>
  <si>
    <t>Investments in subsidiaries</t>
  </si>
  <si>
    <t>Land and buildings total</t>
  </si>
  <si>
    <t xml:space="preserve"> - Investment properties</t>
  </si>
  <si>
    <t xml:space="preserve"> - Domicile properties</t>
  </si>
  <si>
    <t>Other tangible assets</t>
  </si>
  <si>
    <t>Current tax assets</t>
  </si>
  <si>
    <t>Assets in temporary possession</t>
  </si>
  <si>
    <t>Prepayments</t>
  </si>
  <si>
    <t>Debt to credit institutions and central banks</t>
  </si>
  <si>
    <t xml:space="preserve"> Deposits and other debt</t>
  </si>
  <si>
    <t>Current tax liabilities</t>
  </si>
  <si>
    <t xml:space="preserve"> Other liabilities</t>
  </si>
  <si>
    <t>Provisions for pensions</t>
  </si>
  <si>
    <t>Deferred tax liabilities</t>
  </si>
  <si>
    <t>Provisions for losses on collaterals</t>
  </si>
  <si>
    <t>Other provisions</t>
  </si>
  <si>
    <t xml:space="preserve"> Provisions for liabilities and charges</t>
  </si>
  <si>
    <t>Share capital</t>
  </si>
  <si>
    <t>Equity method reserve</t>
  </si>
  <si>
    <t>Retained profit</t>
  </si>
  <si>
    <t xml:space="preserve"> Proposed dividend</t>
  </si>
  <si>
    <t>Total Liabilities and shareholders equity</t>
  </si>
  <si>
    <t>Total fixed remuneration (1,000 DKK)</t>
  </si>
  <si>
    <t>Total variable remuneration (1,000 DKK)</t>
  </si>
  <si>
    <t>1,000 DKK</t>
  </si>
  <si>
    <r>
      <t xml:space="preserve">Exposure classes 
</t>
    </r>
    <r>
      <rPr>
        <i/>
        <sz val="10"/>
        <color rgb="FF000000"/>
        <rFont val="Calibri"/>
        <family val="2"/>
        <scheme val="minor"/>
      </rPr>
      <t>1,000 DKK</t>
    </r>
  </si>
  <si>
    <r>
      <t xml:space="preserve">Exposure classes
</t>
    </r>
    <r>
      <rPr>
        <i/>
        <sz val="11"/>
        <color rgb="FF000000"/>
        <rFont val="Calibri"/>
        <family val="2"/>
        <scheme val="minor"/>
      </rPr>
      <t>1,000 DKK</t>
    </r>
  </si>
  <si>
    <t>1,000 dkk</t>
  </si>
  <si>
    <t>Betri Banki P/F Additional Pillar III Disclosures 2023</t>
  </si>
  <si>
    <t>Sheet name</t>
  </si>
  <si>
    <t>Other references</t>
  </si>
  <si>
    <t>Composition of capital</t>
  </si>
  <si>
    <t>Composition of regulatory own funds</t>
  </si>
  <si>
    <t>EU CC1</t>
  </si>
  <si>
    <t>Reconciliation of regulatory own funds to balance sheet in the audited financial statements</t>
  </si>
  <si>
    <t>EU CC2</t>
  </si>
  <si>
    <t>Key metrics template</t>
  </si>
  <si>
    <t>EU KM1</t>
  </si>
  <si>
    <t>Key metrics for MREL</t>
  </si>
  <si>
    <t>EU KM2</t>
  </si>
  <si>
    <t>Composition for MREL</t>
  </si>
  <si>
    <t>EU TLAC1</t>
  </si>
  <si>
    <t>Creditor ranking - resolution entity</t>
  </si>
  <si>
    <t>EU TLAC3B</t>
  </si>
  <si>
    <t>Key metrics and overview of risk-weighted exposure amounts</t>
  </si>
  <si>
    <t>Institution risk management approach (EU OVA)</t>
  </si>
  <si>
    <t>Risk Report, section 2 and section 8</t>
  </si>
  <si>
    <t>Disclosure on governance arrangements (EU OVB)</t>
  </si>
  <si>
    <t>Risk Report, section 2; Annual Report</t>
  </si>
  <si>
    <t>Overview of risk weighted exposure amounts</t>
  </si>
  <si>
    <t>EU OV1</t>
  </si>
  <si>
    <t>ICAAP information (EU OVC)</t>
  </si>
  <si>
    <t>Risk Report, section 3</t>
  </si>
  <si>
    <t>Counterparty credit risk</t>
  </si>
  <si>
    <t>Qualitative disclosure requirements related to CCR (EU CCRA)</t>
  </si>
  <si>
    <t>Risk Report, section 4</t>
  </si>
  <si>
    <t>Analysis of CCR exposure by approach</t>
  </si>
  <si>
    <t>EU CCR1</t>
  </si>
  <si>
    <t>Transactions subject to own funds requirements for CVA risk</t>
  </si>
  <si>
    <t>EU CCR2</t>
  </si>
  <si>
    <t>Standardised approach – CCR exposures by regulatory exposure class and risk weights</t>
  </si>
  <si>
    <t>EU CCR3</t>
  </si>
  <si>
    <t>Countercyclical capital buffer</t>
  </si>
  <si>
    <t>Geographical distribution of credit exposures relevant for the calculation of the countercyclical buffer</t>
  </si>
  <si>
    <t>EU CCYB1</t>
  </si>
  <si>
    <t>Amount of institution-specific countercyclical capital buffer</t>
  </si>
  <si>
    <t>EU CCYB2</t>
  </si>
  <si>
    <t>Credit risk</t>
  </si>
  <si>
    <t>General qualitative information about credit risk (EU CRA)</t>
  </si>
  <si>
    <t>Additional disclosure related the credit quality of assets (EU CRB)</t>
  </si>
  <si>
    <t>Risk Report, section 4; Annual Report</t>
  </si>
  <si>
    <t>Qualitative disclosure requirements related to CRM techniques (EU CRC)</t>
  </si>
  <si>
    <t>Qualitative disclosure requirements related to standardised model (EU CRD)</t>
  </si>
  <si>
    <t>Standardised approach – Credit risk exposure and CRM effects</t>
  </si>
  <si>
    <t>EU CR4</t>
  </si>
  <si>
    <t>Standardised approach</t>
  </si>
  <si>
    <t>EU CR5</t>
  </si>
  <si>
    <t>Market risk</t>
  </si>
  <si>
    <t>Qualitative disclosure requirements related to market risk (EU MRA)</t>
  </si>
  <si>
    <t>Risk Report, section 5</t>
  </si>
  <si>
    <t>Market risk under the standardised approach</t>
  </si>
  <si>
    <t>EU MR1</t>
  </si>
  <si>
    <t>Qualitative information on operational risk (EU ORA)</t>
  </si>
  <si>
    <t>Risk Report, section 7</t>
  </si>
  <si>
    <t>Operational risk own funds requirements and risk-weighted exposure amounts</t>
  </si>
  <si>
    <t>EU OR1</t>
  </si>
  <si>
    <t xml:space="preserve">Leverage ratio </t>
  </si>
  <si>
    <t>Disclosure of LR qualitative information (EU LRA)</t>
  </si>
  <si>
    <t>Summary reconciliation of accounting assets and leverage ratio exposures</t>
  </si>
  <si>
    <t>EU LR1</t>
  </si>
  <si>
    <t>Leverage ratio common disclosure</t>
  </si>
  <si>
    <t>EU LR2</t>
  </si>
  <si>
    <t>Split-up of on balance sheet exposures (excluding derivatives, SFTs and exempted exposures)</t>
  </si>
  <si>
    <t>EU LR3</t>
  </si>
  <si>
    <t>Liquidity coverage ratio</t>
  </si>
  <si>
    <t>Liquidity risk management (EU LIQA)</t>
  </si>
  <si>
    <t>Risk Report, section 6</t>
  </si>
  <si>
    <t>Qualitative information on LCR (EU LIQB)</t>
  </si>
  <si>
    <t>EU LIQ1</t>
  </si>
  <si>
    <t xml:space="preserve">Net Stable Funding Ratio </t>
  </si>
  <si>
    <t>EU LIQ2</t>
  </si>
  <si>
    <t xml:space="preserve">Asset encumbrance </t>
  </si>
  <si>
    <t>Encumbered and unencumbered assets</t>
  </si>
  <si>
    <t>EU AE1</t>
  </si>
  <si>
    <t>Collateral received and own debt securities issued</t>
  </si>
  <si>
    <t>EU AE2</t>
  </si>
  <si>
    <t>Sources of encumbrance</t>
  </si>
  <si>
    <t>EU AE3</t>
  </si>
  <si>
    <t>Accompanying narrative information (EU AE4)</t>
  </si>
  <si>
    <t>Interest rate risks of non-trading book activities</t>
  </si>
  <si>
    <t>Qualitative information on interest rate risks of non-trading book activities (EU IRRBBA)</t>
  </si>
  <si>
    <t>Remuneration</t>
  </si>
  <si>
    <t>Remuneration policy (EU REMA)</t>
  </si>
  <si>
    <t>Annual Report</t>
  </si>
  <si>
    <t>Non-relevant or immaterial</t>
  </si>
  <si>
    <t>Insurance participations</t>
  </si>
  <si>
    <t>EU INS1</t>
  </si>
  <si>
    <t>Financial conglomerates information on own funds and capital adequacy ratio</t>
  </si>
  <si>
    <t>EU INS2</t>
  </si>
  <si>
    <t>Main features of regulatory own funds instruments and eligible liabilities instruments</t>
  </si>
  <si>
    <t>EU CCA</t>
  </si>
  <si>
    <t>IRB approach – CCR exposures by exposure class and PD scale</t>
  </si>
  <si>
    <t>EU CCR4</t>
  </si>
  <si>
    <t>Composition of collateral for CCR exposures</t>
  </si>
  <si>
    <t>EU CCR5</t>
  </si>
  <si>
    <t>Prudent valuation adjustments (PVA)</t>
  </si>
  <si>
    <t>EU PV1</t>
  </si>
  <si>
    <t>Credit derivatives exposures</t>
  </si>
  <si>
    <t>EU CCR6</t>
  </si>
  <si>
    <t>RWEA flow statements of CCR exposures under the IMM</t>
  </si>
  <si>
    <t>EU CCR7</t>
  </si>
  <si>
    <t>Exposures to CCPs</t>
  </si>
  <si>
    <t>EU CCR8</t>
  </si>
  <si>
    <t xml:space="preserve">Performing and non-performing exposures and related provisions. </t>
  </si>
  <si>
    <t>EU CR1</t>
  </si>
  <si>
    <t>Maturity of exposures</t>
  </si>
  <si>
    <t>EU CR1-A</t>
  </si>
  <si>
    <t>Changes in the stock of non-performing loans and advances</t>
  </si>
  <si>
    <t>EU CR2</t>
  </si>
  <si>
    <t>Changes in the stock of non-performing loans and advances and related net accumulated recoveries</t>
  </si>
  <si>
    <t>EU CR2a</t>
  </si>
  <si>
    <t>CRM techniques overview:  Disclosure of the use of credit risk mitigation techniques</t>
  </si>
  <si>
    <t>EU CR3</t>
  </si>
  <si>
    <t>Qualitative disclosure requirements related to IRB approach</t>
  </si>
  <si>
    <t>EU CRE</t>
  </si>
  <si>
    <t>IRB approach – Credit risk exposures by exposure class and PD range</t>
  </si>
  <si>
    <t>EU CR6</t>
  </si>
  <si>
    <t>Scope of the use of IRB and SA approaches</t>
  </si>
  <si>
    <t>EU CR6-A</t>
  </si>
  <si>
    <t>IRB approach – Effect on the RWEAs of credit derivatives used as CRM techniques</t>
  </si>
  <si>
    <t>EU CR7</t>
  </si>
  <si>
    <t>IRB approach – Disclosure of the extent of the use of CRM techniques</t>
  </si>
  <si>
    <t>EU CR7-A</t>
  </si>
  <si>
    <t xml:space="preserve">RWEA flow statements of credit risk exposures under the IRB approach </t>
  </si>
  <si>
    <t>EU CR8</t>
  </si>
  <si>
    <t>IRB approach – Back-testing of PD per exposure class (fixed PD scale)</t>
  </si>
  <si>
    <t>EU CR9</t>
  </si>
  <si>
    <t>Back-testing of PD per exposure class (only for  PD estimates according to Article 180(1)(f))</t>
  </si>
  <si>
    <t>EU CR9.1</t>
  </si>
  <si>
    <t>Specialised lending and equity exposures under the simple riskweighted approach</t>
  </si>
  <si>
    <t>EU CR10</t>
  </si>
  <si>
    <t>Credit quality of forborne exposures</t>
  </si>
  <si>
    <t>EU CQ1</t>
  </si>
  <si>
    <t>Quality of forbearance</t>
  </si>
  <si>
    <t>EU CQ2</t>
  </si>
  <si>
    <t xml:space="preserve">Credit quality of performing and non-performing exposures by past due days </t>
  </si>
  <si>
    <t>EU CQ3</t>
  </si>
  <si>
    <t>Quality of non-performing exposures by geography </t>
  </si>
  <si>
    <t>EU CQ4</t>
  </si>
  <si>
    <t>Credit quality of loans and advances by industry</t>
  </si>
  <si>
    <t>EU CQ5</t>
  </si>
  <si>
    <t xml:space="preserve">Collateral valuation - loans and advances </t>
  </si>
  <si>
    <t>EU CQ6</t>
  </si>
  <si>
    <t xml:space="preserve">Collateral obtained by taking possession and execution processes </t>
  </si>
  <si>
    <t>EU CQ7</t>
  </si>
  <si>
    <t>Collateral obtained by taking possession and execution processes – vintage breakdown</t>
  </si>
  <si>
    <t>EU CQ8</t>
  </si>
  <si>
    <t>Qualitative disclosure requirements for institutions using the internal Market Risk Models</t>
  </si>
  <si>
    <t>EU MRB</t>
  </si>
  <si>
    <t>Market risk under the internal Model Approach (IMA)</t>
  </si>
  <si>
    <t>EU MR2-A</t>
  </si>
  <si>
    <t>RWA flow statements of market risk exposures under the IMA</t>
  </si>
  <si>
    <t>EU MR2-B</t>
  </si>
  <si>
    <t>IMA values for trading portfolios</t>
  </si>
  <si>
    <t>EU MR3</t>
  </si>
  <si>
    <t>Comparison of VaR estimates with gains/losses</t>
  </si>
  <si>
    <t>EU MR4</t>
  </si>
  <si>
    <t>Qualitative disclosure requirements related to securitisation exposures</t>
  </si>
  <si>
    <t>EU SECA</t>
  </si>
  <si>
    <t>Securitisation exposures in the non-trading book</t>
  </si>
  <si>
    <t>EU SEC1</t>
  </si>
  <si>
    <t>Securitisation exposures in the trading book</t>
  </si>
  <si>
    <t>EU SEC2</t>
  </si>
  <si>
    <t>Securitisation exposures in the non-trading book and associated regulatory capital requirements - institution acting as originator or as sponsor</t>
  </si>
  <si>
    <t>EU SEC3</t>
  </si>
  <si>
    <t>Securitisation exposures in the non-trading book and associated regulatory capital requirements - institution acting as investor</t>
  </si>
  <si>
    <t>EU SEC4</t>
  </si>
  <si>
    <t>Exposures securitised by the institution - Exposures in default and specific credit risk adjustments</t>
  </si>
  <si>
    <t>EU SEC5</t>
  </si>
  <si>
    <t xml:space="preserve">Differences between accounting and regulatory scopes of consolidation and mapping of financial statement categories with regulatory risk categories </t>
  </si>
  <si>
    <t>EU LI1</t>
  </si>
  <si>
    <t xml:space="preserve">Main sources of differences between regulatory exposure amounts and carrying values in financial statements </t>
  </si>
  <si>
    <t>EU LI2</t>
  </si>
  <si>
    <t xml:space="preserve">Outline of the differences in the scopes of consolidation (entity by entity) </t>
  </si>
  <si>
    <t>EU LI3</t>
  </si>
  <si>
    <t xml:space="preserve">Explanations of differences between accounting and regulatory exposure amounts </t>
  </si>
  <si>
    <t>EU LIA</t>
  </si>
  <si>
    <t xml:space="preserve">Other qualitative information on the scope of application </t>
  </si>
  <si>
    <t>EU LIB</t>
  </si>
  <si>
    <t>Special payments  to staff whose professional activities have a material impact on institutions’ risk profile (identified staff) (REM2)</t>
  </si>
  <si>
    <t>REM2</t>
  </si>
  <si>
    <t xml:space="preserve">Deferred remuneration </t>
  </si>
  <si>
    <t>REM3</t>
  </si>
  <si>
    <t>Remuneration of 1 million EUR or more per year</t>
  </si>
  <si>
    <t>REM4</t>
  </si>
  <si>
    <t>Information on remuneration of staff whose professional activities have a material impact on institutions’ risk profile (identified staff)</t>
  </si>
  <si>
    <t>Internal MREL og internal TLAC</t>
  </si>
  <si>
    <t>EU ILAC</t>
  </si>
  <si>
    <t>Funding structure og eligible liabilities</t>
  </si>
  <si>
    <t>EU LIAB-MREL</t>
  </si>
  <si>
    <t>Creditor ranking</t>
  </si>
  <si>
    <t>EU TLAC2</t>
  </si>
  <si>
    <t>Instruments governed by third-country law</t>
  </si>
  <si>
    <t>MTCI</t>
  </si>
  <si>
    <t xml:space="preserve">Interest rate risks of non-trading book activities    </t>
  </si>
  <si>
    <t xml:space="preserve">Remuneration awarded for the financial year </t>
  </si>
  <si>
    <t>EU IRRBB1</t>
  </si>
  <si>
    <t>EU REM1</t>
  </si>
  <si>
    <t>BETRI BANKI P/F</t>
  </si>
  <si>
    <t>Template EU REM5 - Information on remuneration of staff whose professional activities have a material impact on institutions’ risk profile (identified staff)</t>
  </si>
  <si>
    <t xml:space="preserve">a </t>
  </si>
  <si>
    <t>Management body remuneration</t>
  </si>
  <si>
    <t>Business areas</t>
  </si>
  <si>
    <t>MB Management function</t>
  </si>
  <si>
    <t>Total MB</t>
  </si>
  <si>
    <t>Investment banking</t>
  </si>
  <si>
    <t>Retail banking</t>
  </si>
  <si>
    <t>Asset management</t>
  </si>
  <si>
    <t>Corporate functions</t>
  </si>
  <si>
    <t>Independent internal control functions</t>
  </si>
  <si>
    <t>All other</t>
  </si>
  <si>
    <t xml:space="preserve">Total </t>
  </si>
  <si>
    <t>Total number of identified staff</t>
  </si>
  <si>
    <t> </t>
  </si>
  <si>
    <t>Of which: members of the MB</t>
  </si>
  <si>
    <t>Of which: other senior management</t>
  </si>
  <si>
    <t>Of which: other identified staff</t>
  </si>
  <si>
    <t>Total remuneration of identified staff</t>
  </si>
  <si>
    <t>*</t>
  </si>
  <si>
    <t xml:space="preserve">Of which: variable remuneration </t>
  </si>
  <si>
    <t xml:space="preserve">Of which: fixed remuneration </t>
  </si>
  <si>
    <t>*Not published to comply with Directive 95/46/EC on the protection of individuals with regard to the processing of personal data and the free movement of such data (General Data Protection Regulation).</t>
  </si>
  <si>
    <t>EU REM5</t>
  </si>
  <si>
    <t>The risk report consists of two documents:</t>
  </si>
  <si>
    <t>1.</t>
  </si>
  <si>
    <t>2.</t>
  </si>
  <si>
    <t>This file where all forms are filled in with data (quantitative requirements) in separate sheets. In addition, the file contains the sheet "Index", which is an overview of all forms and tables.
 and the sheet "Attestation" which contains the management statement on the bank's Pillar III information.</t>
  </si>
  <si>
    <t xml:space="preserve">20241231 </t>
  </si>
  <si>
    <t>Pillar III Disclosures 2025</t>
  </si>
  <si>
    <t>The pdf file "Váðafrágreiðing 2025/Risk report 2025" which contains descriptions for the tables (qualitative requirements).</t>
  </si>
  <si>
    <t>The institution's Additional Pillar 3 Disclosures as at December 31, 2025 have been prepared in accordance with the bank's board approved policy for disclosure of Pillar 3 information which is based on EU regulation 2019/876. of the European Parliament and of the Council of 20 May 2019 amending EU regulation No 575/2013. The policy sets out the institution's procedures for Additional Pillar 3 Disclosures.</t>
  </si>
  <si>
    <t>At 31 December 2025</t>
  </si>
  <si>
    <t xml:space="preserve">20251231 </t>
  </si>
  <si>
    <t>31.12.2025</t>
  </si>
  <si>
    <t>30.09.2025</t>
  </si>
  <si>
    <t>30.06.2025</t>
  </si>
  <si>
    <t>31.03.2025</t>
  </si>
  <si>
    <t>31 December 2025</t>
  </si>
  <si>
    <r>
      <t>At 31 December 2025, 
(</t>
    </r>
    <r>
      <rPr>
        <i/>
        <sz val="12"/>
        <color rgb="FF000000"/>
        <rFont val="Calibri"/>
        <family val="2"/>
        <scheme val="minor"/>
      </rPr>
      <t>1,000 DKK)</t>
    </r>
  </si>
  <si>
    <r>
      <rPr>
        <b/>
        <sz val="11"/>
        <rFont val="Calibri"/>
        <family val="2"/>
        <scheme val="minor"/>
      </rPr>
      <t xml:space="preserve">At 31 December 2025, 
</t>
    </r>
    <r>
      <rPr>
        <sz val="11"/>
        <rFont val="Calibri"/>
        <family val="2"/>
        <scheme val="minor"/>
      </rPr>
      <t>(1,000 DKK)</t>
    </r>
  </si>
  <si>
    <t>February 19th,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</si>
</sst>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_-* #,##0.00_-;\-* #,##0.00_-;_-* \-??_-;_-@_-"/>
    <numFmt numFmtId="166" formatCode="\ #,###,###,###,##0.00_)\ ;\ \-#,###,###,###,##0.00_)\ "/>
    <numFmt numFmtId="167" formatCode="#,##0.0000"/>
    <numFmt numFmtId="168" formatCode="0.0000"/>
    <numFmt numFmtId="169" formatCode="0.0"/>
    <numFmt numFmtId="170" formatCode="[$-F800]dddd\,\ mmmm\ dd\,\ yyyy"/>
    <numFmt numFmtId="171" formatCode="#,##0,,"/>
    <numFmt numFmtId="172" formatCode="_-* #,##0_-;\-* #,##0_-;_-* &quot;-&quot;??_-;_-@_-"/>
    <numFmt numFmtId="173" formatCode="#,##0.0"/>
    <numFmt numFmtId="174" formatCode="0.0%"/>
  </numFmts>
  <fonts count="110">
    <font>
      <sz val="11"/>
      <color theme="1"/>
      <name val="Calibri"/>
      <family val="2"/>
      <scheme val="minor"/>
    </font>
    <font>
      <sz val="11"/>
      <color indexed="8"/>
      <name val="Calibri"/>
      <family val="2"/>
    </font>
    <font>
      <sz val="8"/>
      <name val="Calibri"/>
      <family val="2"/>
    </font>
    <font>
      <sz val="10"/>
      <name val="Arial"/>
      <family val="2"/>
    </font>
    <font>
      <sz val="8"/>
      <name val="Arial"/>
      <family val="2"/>
    </font>
    <font>
      <b/>
      <sz val="12"/>
      <name val="Arial"/>
      <family val="2"/>
    </font>
    <font>
      <i/>
      <sz val="10"/>
      <name val="Arial"/>
      <family val="2"/>
    </font>
    <font>
      <u/>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0"/>
      <color indexed="8"/>
      <name val="Arial"/>
      <family val="2"/>
    </font>
    <font>
      <sz val="10"/>
      <color indexed="10"/>
      <name val="Arial"/>
      <family val="2"/>
    </font>
    <font>
      <sz val="11"/>
      <color indexed="81"/>
      <name val="Tahoma"/>
      <family val="2"/>
    </font>
    <font>
      <sz val="9"/>
      <color indexed="81"/>
      <name val="Tahoma"/>
      <family val="2"/>
    </font>
    <font>
      <sz val="11"/>
      <color theme="1"/>
      <name val="Calibri"/>
      <family val="2"/>
      <scheme val="minor"/>
    </font>
    <font>
      <sz val="11"/>
      <color rgb="FF3F3F76"/>
      <name val="Calibri"/>
      <family val="2"/>
      <scheme val="minor"/>
    </font>
    <font>
      <sz val="11"/>
      <color rgb="FF9C6500"/>
      <name val="Calibri"/>
      <family val="2"/>
      <scheme val="minor"/>
    </font>
    <font>
      <sz val="10"/>
      <color theme="1"/>
      <name val="Arial"/>
      <family val="2"/>
    </font>
    <font>
      <sz val="11"/>
      <color theme="1"/>
      <name val="Calibri"/>
      <family val="2"/>
      <charset val="238"/>
      <scheme val="minor"/>
    </font>
    <font>
      <b/>
      <sz val="11"/>
      <color rgb="FF3F3F3F"/>
      <name val="Calibri"/>
      <family val="2"/>
      <scheme val="minor"/>
    </font>
    <font>
      <b/>
      <sz val="11"/>
      <color theme="1"/>
      <name val="Calibri"/>
      <family val="2"/>
      <scheme val="minor"/>
    </font>
    <font>
      <b/>
      <sz val="11"/>
      <color theme="0"/>
      <name val="Calibri"/>
      <family val="2"/>
      <scheme val="minor"/>
    </font>
    <font>
      <sz val="10"/>
      <color rgb="FF000000"/>
      <name val="Calibri"/>
      <family val="2"/>
      <scheme val="minor"/>
    </font>
    <font>
      <sz val="11"/>
      <color rgb="FF000000"/>
      <name val="Calibri"/>
      <family val="2"/>
      <scheme val="minor"/>
    </font>
    <font>
      <sz val="11"/>
      <color rgb="FFFF0000"/>
      <name val="Calibri"/>
      <family val="2"/>
      <scheme val="minor"/>
    </font>
    <font>
      <b/>
      <sz val="11"/>
      <color rgb="FF000000"/>
      <name val="Calibri"/>
      <family val="2"/>
      <scheme val="minor"/>
    </font>
    <font>
      <b/>
      <sz val="11"/>
      <color rgb="FFAA322F"/>
      <name val="Calibri"/>
      <family val="2"/>
      <scheme val="minor"/>
    </font>
    <font>
      <i/>
      <sz val="11"/>
      <color rgb="FFAA322F"/>
      <name val="Calibri"/>
      <family val="2"/>
      <scheme val="minor"/>
    </font>
    <font>
      <b/>
      <sz val="14"/>
      <color rgb="FF000000"/>
      <name val="Calibri"/>
      <family val="2"/>
      <scheme val="minor"/>
    </font>
    <font>
      <b/>
      <sz val="9"/>
      <color rgb="FF000000"/>
      <name val="Calibri"/>
      <family val="2"/>
      <scheme val="minor"/>
    </font>
    <font>
      <sz val="8"/>
      <color rgb="FF000000"/>
      <name val="Calibri"/>
      <family val="2"/>
      <scheme val="minor"/>
    </font>
    <font>
      <sz val="9"/>
      <color rgb="FF000000"/>
      <name val="Calibri"/>
      <family val="2"/>
      <scheme val="minor"/>
    </font>
    <font>
      <b/>
      <sz val="12"/>
      <color rgb="FF000000"/>
      <name val="Calibri"/>
      <family val="2"/>
      <scheme val="minor"/>
    </font>
    <font>
      <sz val="8.5"/>
      <color rgb="FF000000"/>
      <name val="Calibri"/>
      <family val="2"/>
      <scheme val="minor"/>
    </font>
    <font>
      <i/>
      <sz val="10"/>
      <color rgb="FF000000"/>
      <name val="Calibri"/>
      <family val="2"/>
      <scheme val="minor"/>
    </font>
    <font>
      <b/>
      <sz val="10"/>
      <color rgb="FF000000"/>
      <name val="Calibri"/>
      <family val="2"/>
      <scheme val="minor"/>
    </font>
    <font>
      <b/>
      <sz val="8.5"/>
      <color rgb="FF000000"/>
      <name val="Calibri"/>
      <family val="2"/>
      <scheme val="minor"/>
    </font>
    <font>
      <i/>
      <sz val="8.5"/>
      <color rgb="FF000000"/>
      <name val="Calibri"/>
      <family val="2"/>
      <scheme val="minor"/>
    </font>
    <font>
      <i/>
      <sz val="11"/>
      <color rgb="FF000000"/>
      <name val="Calibri"/>
      <family val="2"/>
      <scheme val="minor"/>
    </font>
    <font>
      <b/>
      <sz val="20"/>
      <color rgb="FF000000"/>
      <name val="Calibri"/>
      <family val="2"/>
      <scheme val="minor"/>
    </font>
    <font>
      <i/>
      <u/>
      <sz val="11"/>
      <color rgb="FF000000"/>
      <name val="Calibri"/>
      <family val="2"/>
      <scheme val="minor"/>
    </font>
    <font>
      <u/>
      <sz val="10"/>
      <color rgb="FF008080"/>
      <name val="Calibri"/>
      <family val="2"/>
      <scheme val="minor"/>
    </font>
    <font>
      <b/>
      <sz val="16"/>
      <color rgb="FF00000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1"/>
      <name val="Calibri"/>
      <family val="2"/>
      <scheme val="minor"/>
    </font>
    <font>
      <u/>
      <sz val="11"/>
      <color theme="10"/>
      <name val="Calibri"/>
      <family val="2"/>
      <scheme val="minor"/>
    </font>
    <font>
      <b/>
      <sz val="16"/>
      <color theme="1"/>
      <name val="Arial"/>
      <family val="2"/>
    </font>
    <font>
      <b/>
      <sz val="11"/>
      <name val="Calibri"/>
      <family val="2"/>
      <scheme val="minor"/>
    </font>
    <font>
      <sz val="12"/>
      <color rgb="FF000000"/>
      <name val="Calibri"/>
      <family val="2"/>
      <scheme val="minor"/>
    </font>
    <font>
      <i/>
      <sz val="11"/>
      <name val="Calibri"/>
      <family val="2"/>
      <scheme val="minor"/>
    </font>
    <font>
      <i/>
      <sz val="12"/>
      <color rgb="FF000000"/>
      <name val="Calibri"/>
      <family val="2"/>
      <scheme val="minor"/>
    </font>
    <font>
      <u/>
      <sz val="11"/>
      <name val="Calibri"/>
      <family val="2"/>
      <scheme val="minor"/>
    </font>
    <font>
      <sz val="11"/>
      <color rgb="FF444444"/>
      <name val="Calibri"/>
      <family val="2"/>
      <scheme val="minor"/>
    </font>
    <font>
      <sz val="8"/>
      <color theme="1"/>
      <name val="Verdana"/>
      <family val="2"/>
    </font>
    <font>
      <sz val="10"/>
      <name val="Palatino"/>
      <family val="1"/>
    </font>
    <font>
      <sz val="18"/>
      <name val="Palatino"/>
      <family val="1"/>
    </font>
    <font>
      <sz val="14"/>
      <name val="Palatino"/>
      <family val="1"/>
    </font>
    <font>
      <b/>
      <sz val="12"/>
      <name val="Palatino"/>
      <family val="1"/>
    </font>
    <font>
      <b/>
      <sz val="32"/>
      <color rgb="FFDAF6DB"/>
      <name val="Palatino"/>
      <family val="1"/>
    </font>
    <font>
      <sz val="10"/>
      <color rgb="FFDAF6DB"/>
      <name val="Palatino"/>
      <family val="1"/>
    </font>
    <font>
      <sz val="18"/>
      <color rgb="FFDAF6DB"/>
      <name val="Palatino"/>
      <family val="1"/>
    </font>
    <font>
      <b/>
      <sz val="11"/>
      <color rgb="FFDAF6DB"/>
      <name val="Calibri"/>
      <family val="2"/>
    </font>
    <font>
      <sz val="11"/>
      <color rgb="FFDAF6DB"/>
      <name val="Calibri"/>
      <family val="2"/>
    </font>
    <font>
      <sz val="11"/>
      <color rgb="FFDAF6DB"/>
      <name val="Calibri"/>
      <family val="2"/>
      <scheme val="minor"/>
    </font>
    <font>
      <b/>
      <sz val="11"/>
      <color rgb="FFDAF6DB"/>
      <name val="Calibri"/>
      <family val="2"/>
      <scheme val="minor"/>
    </font>
    <font>
      <b/>
      <sz val="14"/>
      <color rgb="FFDAF6DB"/>
      <name val="Calibri"/>
      <family val="2"/>
      <scheme val="minor"/>
    </font>
    <font>
      <b/>
      <sz val="9"/>
      <color rgb="FFDAF6DB"/>
      <name val="Calibri"/>
      <family val="2"/>
      <scheme val="minor"/>
    </font>
    <font>
      <b/>
      <sz val="16"/>
      <color rgb="FFDAF6DB"/>
      <name val="Calibri"/>
      <family val="2"/>
      <scheme val="minor"/>
    </font>
    <font>
      <sz val="9"/>
      <color rgb="FFDAF6DB"/>
      <name val="Calibri"/>
      <family val="2"/>
      <scheme val="minor"/>
    </font>
    <font>
      <b/>
      <sz val="12"/>
      <color rgb="FFDAF6DB"/>
      <name val="Calibri"/>
      <family val="2"/>
      <scheme val="minor"/>
    </font>
    <font>
      <b/>
      <i/>
      <sz val="11"/>
      <color rgb="FF000000"/>
      <name val="Calibri"/>
      <family val="2"/>
      <scheme val="minor"/>
    </font>
    <font>
      <b/>
      <strike/>
      <sz val="11"/>
      <name val="Calibri"/>
      <family val="2"/>
      <scheme val="minor"/>
    </font>
  </fonts>
  <fills count="82">
    <fill>
      <patternFill patternType="none"/>
    </fill>
    <fill>
      <patternFill patternType="gray125"/>
    </fill>
    <fill>
      <patternFill patternType="solid">
        <fgColor indexed="22"/>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7"/>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55"/>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41"/>
        <bgColor indexed="64"/>
      </patternFill>
    </fill>
    <fill>
      <patternFill patternType="solid">
        <fgColor indexed="22"/>
        <bgColor indexed="22"/>
      </patternFill>
    </fill>
    <fill>
      <patternFill patternType="solid">
        <fgColor indexed="9"/>
        <bgColor indexed="9"/>
      </patternFill>
    </fill>
    <fill>
      <patternFill patternType="solid">
        <fgColor indexed="44"/>
        <bgColor indexed="9"/>
      </patternFill>
    </fill>
    <fill>
      <patternFill patternType="solid">
        <fgColor indexed="29"/>
        <bgColor indexed="9"/>
      </patternFill>
    </fill>
    <fill>
      <patternFill patternType="solid">
        <fgColor indexed="42"/>
        <bgColor indexed="9"/>
      </patternFill>
    </fill>
    <fill>
      <patternFill patternType="solid">
        <fgColor indexed="43"/>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CC99"/>
      </patternFill>
    </fill>
    <fill>
      <patternFill patternType="solid">
        <fgColor rgb="FFFFEB9C"/>
      </patternFill>
    </fill>
    <fill>
      <patternFill patternType="solid">
        <fgColor rgb="FFFFFFCC"/>
      </patternFill>
    </fill>
    <fill>
      <patternFill patternType="solid">
        <fgColor rgb="FFF2F2F2"/>
      </patternFill>
    </fill>
    <fill>
      <patternFill patternType="solid">
        <fgColor theme="4" tint="0.59999389629810485"/>
        <bgColor theme="4" tint="0.59999389629810485"/>
      </patternFill>
    </fill>
    <fill>
      <patternFill patternType="solid">
        <fgColor theme="4"/>
        <bgColor theme="4"/>
      </patternFill>
    </fill>
    <fill>
      <patternFill patternType="solid">
        <fgColor rgb="FFFFFFCC"/>
        <bgColor indexed="64"/>
      </patternFill>
    </fill>
    <fill>
      <patternFill patternType="solid">
        <fgColor rgb="FFFFFF00"/>
        <bgColor indexed="64"/>
      </patternFill>
    </fill>
    <fill>
      <patternFill patternType="solid">
        <fgColor rgb="FFD9D9D9"/>
        <bgColor indexed="64"/>
      </patternFill>
    </fill>
    <fill>
      <patternFill patternType="solid">
        <fgColor rgb="FFBFBFBF"/>
        <bgColor indexed="64"/>
      </patternFill>
    </fill>
    <fill>
      <patternFill patternType="solid">
        <fgColor rgb="FFDDD9C4"/>
        <bgColor indexed="64"/>
      </patternFill>
    </fill>
    <fill>
      <patternFill patternType="solid">
        <fgColor rgb="FF808080"/>
        <bgColor indexed="64"/>
      </patternFill>
    </fill>
    <fill>
      <patternFill patternType="solid">
        <fgColor rgb="FFC6EFCE"/>
      </patternFill>
    </fill>
    <fill>
      <patternFill patternType="solid">
        <fgColor rgb="FFFFC7CE"/>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theme="0"/>
        <bgColor indexed="64"/>
      </patternFill>
    </fill>
    <fill>
      <patternFill patternType="solid">
        <fgColor indexed="42"/>
        <bgColor indexed="64"/>
      </patternFill>
    </fill>
    <fill>
      <patternFill patternType="solid">
        <fgColor rgb="FFD7DFD9"/>
        <bgColor indexed="64"/>
      </patternFill>
    </fill>
    <fill>
      <patternFill patternType="solid">
        <fgColor rgb="FF004C45"/>
        <bgColor indexed="64"/>
      </patternFill>
    </fill>
    <fill>
      <patternFill patternType="solid">
        <fgColor rgb="FFFFFFFF"/>
        <bgColor indexed="64"/>
      </patternFill>
    </fill>
    <fill>
      <patternFill patternType="solid">
        <fgColor rgb="FFD9D9D9"/>
        <bgColor rgb="FF000000"/>
      </patternFill>
    </fill>
    <fill>
      <patternFill patternType="solid">
        <fgColor rgb="FFA6A6A6"/>
        <bgColor indexed="64"/>
      </patternFill>
    </fill>
    <fill>
      <patternFill patternType="solid">
        <fgColor rgb="FFFFFFFF"/>
        <bgColor rgb="FF000000"/>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right/>
      <top style="thin">
        <color indexed="62"/>
      </top>
      <bottom style="double">
        <color indexed="62"/>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theme="0"/>
      </left>
      <right style="thin">
        <color theme="0"/>
      </right>
      <top/>
      <bottom style="thick">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theme="4" tint="0.3999755851924192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rgb="FF000000"/>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s>
  <cellStyleXfs count="282">
    <xf numFmtId="4" fontId="0" fillId="0" borderId="0"/>
    <xf numFmtId="0" fontId="3" fillId="0" borderId="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3" fillId="35" borderId="0" applyNumberFormat="0" applyBorder="0" applyAlignment="0" applyProtection="0"/>
    <xf numFmtId="0" fontId="43" fillId="36" borderId="0" applyNumberFormat="0" applyBorder="0" applyAlignment="0" applyProtection="0"/>
    <xf numFmtId="0" fontId="43" fillId="37" borderId="0" applyNumberFormat="0" applyBorder="0" applyAlignment="0" applyProtection="0"/>
    <xf numFmtId="0" fontId="43" fillId="38" borderId="0" applyNumberFormat="0" applyBorder="0" applyAlignment="0" applyProtection="0"/>
    <xf numFmtId="0" fontId="43" fillId="39" borderId="0" applyNumberFormat="0" applyBorder="0" applyAlignment="0" applyProtection="0"/>
    <xf numFmtId="0" fontId="43" fillId="40"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3" fillId="41" borderId="0" applyNumberFormat="0" applyBorder="0" applyAlignment="0" applyProtection="0"/>
    <xf numFmtId="0" fontId="43" fillId="42" borderId="0" applyNumberFormat="0" applyBorder="0" applyAlignment="0" applyProtection="0"/>
    <xf numFmtId="0" fontId="43" fillId="43"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6"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8" fillId="16" borderId="0" applyNumberFormat="0" applyBorder="0" applyAlignment="0" applyProtection="0"/>
    <xf numFmtId="0" fontId="8" fillId="3" borderId="0" applyNumberFormat="0" applyBorder="0" applyAlignment="0" applyProtection="0"/>
    <xf numFmtId="0" fontId="8" fillId="12"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24" fillId="16" borderId="0" applyNumberFormat="0" applyBorder="0" applyAlignment="0" applyProtection="0"/>
    <xf numFmtId="0" fontId="24" fillId="3" borderId="0" applyNumberFormat="0" applyBorder="0" applyAlignment="0" applyProtection="0"/>
    <xf numFmtId="0" fontId="24" fillId="12"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8" fillId="16" borderId="0" applyNumberFormat="0" applyBorder="0" applyAlignment="0" applyProtection="0"/>
    <xf numFmtId="0" fontId="8" fillId="3" borderId="0" applyNumberFormat="0" applyBorder="0" applyAlignment="0" applyProtection="0"/>
    <xf numFmtId="0" fontId="8" fillId="12"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4" fillId="0" borderId="0" applyNumberFormat="0" applyBorder="0" applyProtection="0">
      <alignment horizontal="left" vertical="center" wrapText="1"/>
      <protection locked="0"/>
    </xf>
    <xf numFmtId="0" fontId="25" fillId="7" borderId="0" applyNumberFormat="0" applyBorder="0" applyAlignment="0" applyProtection="0"/>
    <xf numFmtId="0" fontId="17" fillId="10" borderId="1" applyNumberFormat="0" applyAlignment="0" applyProtection="0"/>
    <xf numFmtId="0" fontId="13" fillId="8" borderId="0" applyNumberFormat="0" applyBorder="0" applyAlignment="0" applyProtection="0"/>
    <xf numFmtId="0" fontId="26" fillId="2" borderId="1" applyNumberFormat="0" applyAlignment="0" applyProtection="0"/>
    <xf numFmtId="0" fontId="10" fillId="2" borderId="1" applyNumberFormat="0" applyAlignment="0" applyProtection="0"/>
    <xf numFmtId="0" fontId="11" fillId="15" borderId="2" applyNumberFormat="0" applyAlignment="0" applyProtection="0"/>
    <xf numFmtId="0" fontId="18" fillId="0" borderId="3" applyNumberFormat="0" applyFill="0" applyAlignment="0" applyProtection="0"/>
    <xf numFmtId="0" fontId="27" fillId="15" borderId="2" applyNumberFormat="0" applyAlignment="0" applyProtection="0"/>
    <xf numFmtId="0" fontId="21" fillId="0" borderId="0" applyNumberFormat="0" applyFill="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164" fontId="3" fillId="0" borderId="0" applyFont="0" applyFill="0" applyBorder="0" applyAlignment="0" applyProtection="0"/>
    <xf numFmtId="0" fontId="4" fillId="0" borderId="0" applyNumberFormat="0" applyFill="0" applyBorder="0" applyProtection="0">
      <alignment horizontal="right" vertical="center"/>
      <protection locked="0"/>
    </xf>
    <xf numFmtId="0" fontId="11" fillId="15" borderId="2" applyNumberFormat="0" applyAlignment="0" applyProtection="0"/>
    <xf numFmtId="0" fontId="16" fillId="0" borderId="0" applyNumberFormat="0" applyFill="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22" borderId="0" applyNumberFormat="0" applyBorder="0" applyAlignment="0" applyProtection="0"/>
    <xf numFmtId="0" fontId="17" fillId="10" borderId="1" applyNumberFormat="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9" fillId="8" borderId="0" applyNumberFormat="0" applyBorder="0" applyAlignment="0" applyProtection="0"/>
    <xf numFmtId="0" fontId="3" fillId="23" borderId="7" applyNumberFormat="0" applyFont="0" applyBorder="0" applyProtection="0">
      <alignment horizontal="center" vertical="center"/>
    </xf>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3" fontId="3" fillId="24" borderId="7" applyFont="0" applyProtection="0">
      <alignment horizontal="right" vertical="center"/>
    </xf>
    <xf numFmtId="0" fontId="3" fillId="24" borderId="8" applyNumberFormat="0" applyFont="0" applyBorder="0" applyProtection="0">
      <alignment horizontal="left" vertical="center"/>
    </xf>
    <xf numFmtId="0" fontId="33" fillId="0" borderId="0" applyNumberFormat="0" applyFill="0" applyBorder="0" applyAlignment="0" applyProtection="0">
      <alignment vertical="top"/>
      <protection locked="0"/>
    </xf>
    <xf numFmtId="0" fontId="18" fillId="0" borderId="3" applyNumberFormat="0" applyFill="0" applyAlignment="0" applyProtection="0"/>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9" fillId="7" borderId="0" applyNumberFormat="0" applyBorder="0" applyAlignment="0" applyProtection="0"/>
    <xf numFmtId="0" fontId="44" fillId="47" borderId="26" applyNumberFormat="0" applyAlignment="0" applyProtection="0"/>
    <xf numFmtId="0" fontId="35" fillId="10" borderId="1" applyNumberFormat="0" applyAlignment="0" applyProtection="0"/>
    <xf numFmtId="3" fontId="3" fillId="25" borderId="7" applyFont="0">
      <alignment horizontal="right" vertical="center"/>
      <protection locked="0"/>
    </xf>
    <xf numFmtId="0" fontId="3" fillId="4" borderId="9" applyNumberFormat="0" applyFont="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22" borderId="0" applyNumberFormat="0" applyBorder="0" applyAlignment="0" applyProtection="0"/>
    <xf numFmtId="0" fontId="13" fillId="8" borderId="0" applyNumberFormat="0" applyBorder="0" applyAlignment="0" applyProtection="0"/>
    <xf numFmtId="0" fontId="20" fillId="2" borderId="10" applyNumberFormat="0" applyAlignment="0" applyProtection="0"/>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6" fillId="0" borderId="3" applyNumberFormat="0" applyFill="0" applyAlignment="0" applyProtection="0"/>
    <xf numFmtId="0" fontId="12" fillId="0" borderId="0" applyNumberFormat="0" applyFill="0" applyBorder="0" applyAlignment="0" applyProtection="0"/>
    <xf numFmtId="165" fontId="3" fillId="0" borderId="0" applyFill="0" applyBorder="0" applyAlignment="0" applyProtection="0"/>
    <xf numFmtId="165" fontId="3" fillId="0" borderId="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45" fillId="48" borderId="0" applyNumberFormat="0" applyBorder="0" applyAlignment="0" applyProtection="0"/>
    <xf numFmtId="0" fontId="37" fillId="26" borderId="0" applyNumberFormat="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3" fillId="0" borderId="0"/>
    <xf numFmtId="0" fontId="43" fillId="0" borderId="0"/>
    <xf numFmtId="0" fontId="3" fillId="0" borderId="0"/>
    <xf numFmtId="0" fontId="3" fillId="0" borderId="0"/>
    <xf numFmtId="0" fontId="1" fillId="0" borderId="0"/>
    <xf numFmtId="0" fontId="3" fillId="0" borderId="0"/>
    <xf numFmtId="0" fontId="1" fillId="0" borderId="0"/>
    <xf numFmtId="0" fontId="43" fillId="0" borderId="0"/>
    <xf numFmtId="0" fontId="43" fillId="0" borderId="0"/>
    <xf numFmtId="0" fontId="3" fillId="0" borderId="0"/>
    <xf numFmtId="0" fontId="1" fillId="0" borderId="0"/>
    <xf numFmtId="0" fontId="46" fillId="0" borderId="0"/>
    <xf numFmtId="0" fontId="3" fillId="0" borderId="0"/>
    <xf numFmtId="0" fontId="3" fillId="0" borderId="0"/>
    <xf numFmtId="0" fontId="47" fillId="0" borderId="0"/>
    <xf numFmtId="0" fontId="43" fillId="0" borderId="0"/>
    <xf numFmtId="0" fontId="3" fillId="0" borderId="0"/>
    <xf numFmtId="0" fontId="3" fillId="4" borderId="9" applyNumberFormat="0" applyFont="0" applyAlignment="0" applyProtection="0"/>
    <xf numFmtId="0" fontId="1" fillId="49" borderId="27" applyNumberFormat="0" applyFont="0" applyAlignment="0" applyProtection="0"/>
    <xf numFmtId="0" fontId="1" fillId="49" borderId="27" applyNumberFormat="0" applyFont="0" applyAlignment="0" applyProtection="0"/>
    <xf numFmtId="0" fontId="48" fillId="50" borderId="28" applyNumberFormat="0" applyAlignment="0" applyProtection="0"/>
    <xf numFmtId="0" fontId="38" fillId="2" borderId="10" applyNumberFormat="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 fillId="27" borderId="7" applyNumberFormat="0" applyFont="0" applyAlignment="0"/>
    <xf numFmtId="9" fontId="1" fillId="0" borderId="0" applyFont="0" applyFill="0" applyBorder="0" applyAlignment="0" applyProtection="0"/>
    <xf numFmtId="0" fontId="9" fillId="7" borderId="0" applyNumberFormat="0" applyBorder="0" applyAlignment="0" applyProtection="0"/>
    <xf numFmtId="0" fontId="20" fillId="2" borderId="10" applyNumberFormat="0" applyAlignment="0" applyProtection="0"/>
    <xf numFmtId="40" fontId="1" fillId="28" borderId="7"/>
    <xf numFmtId="40" fontId="43" fillId="28" borderId="7"/>
    <xf numFmtId="40" fontId="1" fillId="29" borderId="7"/>
    <xf numFmtId="40" fontId="43" fillId="29" borderId="7"/>
    <xf numFmtId="49" fontId="7" fillId="30" borderId="11">
      <alignment horizontal="center"/>
    </xf>
    <xf numFmtId="49" fontId="3" fillId="30" borderId="11">
      <alignment horizontal="center"/>
    </xf>
    <xf numFmtId="49" fontId="6" fillId="0" borderId="0"/>
    <xf numFmtId="4" fontId="43" fillId="0" borderId="0"/>
    <xf numFmtId="0" fontId="1" fillId="31" borderId="7"/>
    <xf numFmtId="0" fontId="43" fillId="31" borderId="7"/>
    <xf numFmtId="0" fontId="1" fillId="28" borderId="7"/>
    <xf numFmtId="0" fontId="43" fillId="28" borderId="7"/>
    <xf numFmtId="4" fontId="43" fillId="0" borderId="0"/>
    <xf numFmtId="40" fontId="1" fillId="28" borderId="7"/>
    <xf numFmtId="40" fontId="43" fillId="28" borderId="7"/>
    <xf numFmtId="40" fontId="1" fillId="28" borderId="7"/>
    <xf numFmtId="40" fontId="43" fillId="28" borderId="7"/>
    <xf numFmtId="40" fontId="1" fillId="29" borderId="7"/>
    <xf numFmtId="40" fontId="43" fillId="29" borderId="7"/>
    <xf numFmtId="49" fontId="7" fillId="30" borderId="11">
      <alignment vertical="center"/>
    </xf>
    <xf numFmtId="49" fontId="3" fillId="30" borderId="11">
      <alignment vertical="center"/>
    </xf>
    <xf numFmtId="49" fontId="3" fillId="0" borderId="0">
      <alignment horizontal="right"/>
    </xf>
    <xf numFmtId="40" fontId="1" fillId="32" borderId="7"/>
    <xf numFmtId="40" fontId="43" fillId="32" borderId="7"/>
    <xf numFmtId="4" fontId="43" fillId="0" borderId="0"/>
    <xf numFmtId="4" fontId="43" fillId="0" borderId="0"/>
    <xf numFmtId="40" fontId="1" fillId="33" borderId="7"/>
    <xf numFmtId="40" fontId="43" fillId="33" borderId="7"/>
    <xf numFmtId="0" fontId="19" fillId="26" borderId="0" applyNumberFormat="0" applyBorder="0" applyAlignment="0" applyProtection="0"/>
    <xf numFmtId="3" fontId="3" fillId="34" borderId="7" applyFont="0">
      <alignment horizontal="right" vertical="center"/>
    </xf>
    <xf numFmtId="0" fontId="3" fillId="0" borderId="0"/>
    <xf numFmtId="0" fontId="3" fillId="0" borderId="0"/>
    <xf numFmtId="0" fontId="1" fillId="0" borderId="0"/>
    <xf numFmtId="0" fontId="3" fillId="0" borderId="0"/>
    <xf numFmtId="0" fontId="47" fillId="0" borderId="0"/>
    <xf numFmtId="0" fontId="1" fillId="0" borderId="0"/>
    <xf numFmtId="0" fontId="10" fillId="2" borderId="1" applyNumberFormat="0" applyAlignment="0" applyProtection="0"/>
    <xf numFmtId="0" fontId="4" fillId="0" borderId="0" applyNumberFormat="0" applyFont="0" applyFill="0" applyBorder="0" applyAlignment="0" applyProtection="0">
      <alignment horizontal="left" vertical="top" wrapText="1"/>
      <protection locked="0"/>
    </xf>
    <xf numFmtId="0" fontId="23" fillId="0" borderId="0" applyNumberFormat="0" applyFill="0" applyBorder="0" applyAlignment="0" applyProtection="0"/>
    <xf numFmtId="0" fontId="12" fillId="0" borderId="0" applyNumberFormat="0" applyFill="0" applyBorder="0" applyAlignment="0" applyProtection="0"/>
    <xf numFmtId="0" fontId="21" fillId="0" borderId="0" applyNumberFormat="0" applyFill="0" applyBorder="0" applyAlignment="0" applyProtection="0"/>
    <xf numFmtId="0" fontId="5" fillId="0" borderId="4" applyAlignment="0">
      <alignment horizontal="left" vertical="top" wrapText="1"/>
      <protection locked="0"/>
    </xf>
    <xf numFmtId="0" fontId="21" fillId="0" borderId="0" applyNumberFormat="0" applyFill="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21" fillId="0" borderId="0" applyNumberFormat="0" applyFill="0" applyBorder="0" applyAlignment="0" applyProtection="0"/>
    <xf numFmtId="0" fontId="49" fillId="0" borderId="29" applyNumberFormat="0" applyFill="0" applyAlignment="0" applyProtection="0"/>
    <xf numFmtId="0" fontId="39" fillId="0" borderId="12" applyNumberFormat="0" applyFill="0" applyAlignment="0" applyProtection="0"/>
    <xf numFmtId="0" fontId="40" fillId="0" borderId="0" applyNumberFormat="0" applyFill="0" applyBorder="0" applyAlignment="0" applyProtection="0"/>
    <xf numFmtId="0" fontId="22" fillId="0" borderId="12" applyNumberFormat="0" applyFill="0" applyAlignment="0" applyProtection="0"/>
    <xf numFmtId="9" fontId="43" fillId="0" borderId="0" applyFont="0" applyFill="0" applyBorder="0" applyAlignment="0" applyProtection="0"/>
    <xf numFmtId="0" fontId="43" fillId="35" borderId="0" applyNumberFormat="0" applyBorder="0" applyAlignment="0" applyProtection="0"/>
    <xf numFmtId="0" fontId="43" fillId="36" borderId="0" applyNumberFormat="0" applyBorder="0" applyAlignment="0" applyProtection="0"/>
    <xf numFmtId="0" fontId="43" fillId="37" borderId="0" applyNumberFormat="0" applyBorder="0" applyAlignment="0" applyProtection="0"/>
    <xf numFmtId="0" fontId="43" fillId="38" borderId="0" applyNumberFormat="0" applyBorder="0" applyAlignment="0" applyProtection="0"/>
    <xf numFmtId="0" fontId="43" fillId="39" borderId="0" applyNumberFormat="0" applyBorder="0" applyAlignment="0" applyProtection="0"/>
    <xf numFmtId="0" fontId="43" fillId="40" borderId="0" applyNumberFormat="0" applyBorder="0" applyAlignment="0" applyProtection="0"/>
    <xf numFmtId="0" fontId="43" fillId="41" borderId="0" applyNumberFormat="0" applyBorder="0" applyAlignment="0" applyProtection="0"/>
    <xf numFmtId="0" fontId="43" fillId="42" borderId="0" applyNumberFormat="0" applyBorder="0" applyAlignment="0" applyProtection="0"/>
    <xf numFmtId="0" fontId="43" fillId="43"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6" borderId="0" applyNumberFormat="0" applyBorder="0" applyAlignment="0" applyProtection="0"/>
    <xf numFmtId="0" fontId="43" fillId="63" borderId="0" applyNumberFormat="0" applyBorder="0" applyAlignment="0" applyProtection="0"/>
    <xf numFmtId="0" fontId="43" fillId="65" borderId="0" applyNumberFormat="0" applyBorder="0" applyAlignment="0" applyProtection="0"/>
    <xf numFmtId="0" fontId="43" fillId="67" borderId="0" applyNumberFormat="0" applyBorder="0" applyAlignment="0" applyProtection="0"/>
    <xf numFmtId="0" fontId="43" fillId="69" borderId="0" applyNumberFormat="0" applyBorder="0" applyAlignment="0" applyProtection="0"/>
    <xf numFmtId="0" fontId="43" fillId="71" borderId="0" applyNumberFormat="0" applyBorder="0" applyAlignment="0" applyProtection="0"/>
    <xf numFmtId="0" fontId="43" fillId="73" borderId="0" applyNumberFormat="0" applyBorder="0" applyAlignment="0" applyProtection="0"/>
    <xf numFmtId="0" fontId="81" fillId="62" borderId="0" applyNumberFormat="0" applyBorder="0" applyAlignment="0" applyProtection="0"/>
    <xf numFmtId="0" fontId="81" fillId="64" borderId="0" applyNumberFormat="0" applyBorder="0" applyAlignment="0" applyProtection="0"/>
    <xf numFmtId="0" fontId="81" fillId="66" borderId="0" applyNumberFormat="0" applyBorder="0" applyAlignment="0" applyProtection="0"/>
    <xf numFmtId="0" fontId="81" fillId="68" borderId="0" applyNumberFormat="0" applyBorder="0" applyAlignment="0" applyProtection="0"/>
    <xf numFmtId="0" fontId="81" fillId="70" borderId="0" applyNumberFormat="0" applyBorder="0" applyAlignment="0" applyProtection="0"/>
    <xf numFmtId="0" fontId="81" fillId="72" borderId="0" applyNumberFormat="0" applyBorder="0" applyAlignment="0" applyProtection="0"/>
    <xf numFmtId="0" fontId="77" fillId="60" borderId="0" applyNumberFormat="0" applyBorder="0" applyAlignment="0" applyProtection="0"/>
    <xf numFmtId="0" fontId="78" fillId="50" borderId="26" applyNumberFormat="0" applyAlignment="0" applyProtection="0"/>
    <xf numFmtId="0" fontId="50" fillId="61" borderId="36" applyNumberFormat="0" applyAlignment="0" applyProtection="0"/>
    <xf numFmtId="0" fontId="80" fillId="0" borderId="0" applyNumberFormat="0" applyFill="0" applyBorder="0" applyAlignment="0" applyProtection="0"/>
    <xf numFmtId="0" fontId="76" fillId="59" borderId="0" applyNumberFormat="0" applyBorder="0" applyAlignment="0" applyProtection="0"/>
    <xf numFmtId="0" fontId="73" fillId="0" borderId="32" applyNumberFormat="0" applyFill="0" applyAlignment="0" applyProtection="0"/>
    <xf numFmtId="0" fontId="74" fillId="0" borderId="33" applyNumberFormat="0" applyFill="0" applyAlignment="0" applyProtection="0"/>
    <xf numFmtId="0" fontId="75" fillId="0" borderId="34" applyNumberFormat="0" applyFill="0" applyAlignment="0" applyProtection="0"/>
    <xf numFmtId="0" fontId="75" fillId="0" borderId="0" applyNumberFormat="0" applyFill="0" applyBorder="0" applyAlignment="0" applyProtection="0"/>
    <xf numFmtId="0" fontId="79" fillId="0" borderId="35" applyNumberFormat="0" applyFill="0" applyAlignment="0" applyProtection="0"/>
    <xf numFmtId="0" fontId="43" fillId="49" borderId="27" applyNumberFormat="0" applyFont="0" applyAlignment="0" applyProtection="0"/>
    <xf numFmtId="0" fontId="72" fillId="0" borderId="0" applyNumberFormat="0" applyFill="0" applyBorder="0" applyAlignment="0" applyProtection="0"/>
    <xf numFmtId="0" fontId="53" fillId="0" borderId="0" applyNumberFormat="0" applyFill="0" applyBorder="0" applyAlignment="0" applyProtection="0"/>
    <xf numFmtId="0" fontId="3" fillId="0" borderId="0">
      <alignment vertical="center"/>
    </xf>
    <xf numFmtId="3" fontId="3" fillId="75" borderId="7" applyFont="0">
      <alignment horizontal="right" vertical="center"/>
      <protection locked="0"/>
    </xf>
    <xf numFmtId="43" fontId="43" fillId="0" borderId="0" applyFont="0" applyFill="0" applyBorder="0" applyAlignment="0" applyProtection="0"/>
    <xf numFmtId="0" fontId="83" fillId="0" borderId="0" applyNumberFormat="0" applyFill="0" applyBorder="0" applyAlignment="0" applyProtection="0"/>
    <xf numFmtId="0" fontId="3" fillId="0" borderId="0"/>
    <xf numFmtId="0" fontId="83" fillId="0" borderId="0" applyNumberFormat="0" applyFill="0" applyBorder="0" applyAlignment="0" applyProtection="0"/>
  </cellStyleXfs>
  <cellXfs count="588">
    <xf numFmtId="4" fontId="0" fillId="0" borderId="0" xfId="0"/>
    <xf numFmtId="4" fontId="0" fillId="0" borderId="0" xfId="0" applyAlignment="1">
      <alignment vertical="center"/>
    </xf>
    <xf numFmtId="4" fontId="0" fillId="0" borderId="0" xfId="0" quotePrefix="1"/>
    <xf numFmtId="4" fontId="0" fillId="0" borderId="0" xfId="0" quotePrefix="1" applyAlignment="1">
      <alignment wrapText="1"/>
    </xf>
    <xf numFmtId="4" fontId="0" fillId="51" borderId="30" xfId="0" applyFill="1" applyBorder="1" applyAlignment="1">
      <alignment horizontal="center"/>
    </xf>
    <xf numFmtId="4" fontId="0" fillId="0" borderId="0" xfId="0" applyAlignment="1">
      <alignment horizontal="left"/>
    </xf>
    <xf numFmtId="4" fontId="50" fillId="52" borderId="31" xfId="0" applyFont="1" applyFill="1" applyBorder="1" applyAlignment="1">
      <alignment horizontal="center" vertical="center"/>
    </xf>
    <xf numFmtId="4" fontId="0" fillId="0" borderId="0" xfId="0" applyAlignment="1">
      <alignment horizontal="center"/>
    </xf>
    <xf numFmtId="4" fontId="50" fillId="52" borderId="0" xfId="0" applyFont="1" applyFill="1" applyAlignment="1">
      <alignment horizontal="center" vertical="center"/>
    </xf>
    <xf numFmtId="4" fontId="0" fillId="51" borderId="0" xfId="0" applyFill="1" applyAlignment="1">
      <alignment horizontal="center"/>
    </xf>
    <xf numFmtId="166" fontId="0" fillId="0" borderId="0" xfId="0" applyNumberFormat="1" applyProtection="1">
      <protection locked="0"/>
    </xf>
    <xf numFmtId="4" fontId="0" fillId="0" borderId="0" xfId="0" quotePrefix="1" applyAlignment="1">
      <alignment horizontal="center"/>
    </xf>
    <xf numFmtId="0" fontId="0" fillId="0" borderId="0" xfId="0" applyNumberFormat="1"/>
    <xf numFmtId="0" fontId="51" fillId="0" borderId="0" xfId="0" applyNumberFormat="1" applyFont="1" applyAlignment="1">
      <alignment vertical="center"/>
    </xf>
    <xf numFmtId="0" fontId="52" fillId="0" borderId="0" xfId="0" applyNumberFormat="1" applyFont="1"/>
    <xf numFmtId="166" fontId="52" fillId="0" borderId="0" xfId="0" applyNumberFormat="1" applyFont="1" applyProtection="1">
      <protection locked="0"/>
    </xf>
    <xf numFmtId="168" fontId="52" fillId="53" borderId="0" xfId="0" applyNumberFormat="1" applyFont="1" applyFill="1" applyAlignment="1" applyProtection="1">
      <alignment horizontal="right" vertical="center" wrapText="1"/>
      <protection locked="0"/>
    </xf>
    <xf numFmtId="0" fontId="53" fillId="0" borderId="0" xfId="0" applyNumberFormat="1" applyFont="1"/>
    <xf numFmtId="0" fontId="52" fillId="0" borderId="13" xfId="0" applyNumberFormat="1" applyFont="1" applyBorder="1"/>
    <xf numFmtId="0" fontId="52" fillId="0" borderId="14" xfId="0" applyNumberFormat="1" applyFont="1" applyBorder="1"/>
    <xf numFmtId="0" fontId="52" fillId="0" borderId="15" xfId="0" applyNumberFormat="1" applyFont="1" applyBorder="1"/>
    <xf numFmtId="0" fontId="54" fillId="0" borderId="16" xfId="0" applyNumberFormat="1" applyFont="1" applyBorder="1"/>
    <xf numFmtId="0" fontId="52" fillId="0" borderId="16" xfId="0" applyNumberFormat="1" applyFont="1" applyBorder="1"/>
    <xf numFmtId="0" fontId="55" fillId="0" borderId="14" xfId="0" applyNumberFormat="1" applyFont="1" applyBorder="1" applyAlignment="1">
      <alignment vertical="center" wrapText="1"/>
    </xf>
    <xf numFmtId="0" fontId="54" fillId="0" borderId="7" xfId="0" applyNumberFormat="1" applyFont="1" applyBorder="1" applyAlignment="1">
      <alignment horizontal="center" vertical="center" wrapText="1"/>
    </xf>
    <xf numFmtId="49" fontId="54" fillId="53" borderId="7" xfId="0" applyNumberFormat="1" applyFont="1" applyFill="1" applyBorder="1" applyAlignment="1" applyProtection="1">
      <alignment horizontal="center" vertical="center" wrapText="1"/>
      <protection locked="0"/>
    </xf>
    <xf numFmtId="166" fontId="52" fillId="0" borderId="15" xfId="0" applyNumberFormat="1" applyFont="1" applyBorder="1" applyProtection="1">
      <protection locked="0"/>
    </xf>
    <xf numFmtId="0" fontId="52" fillId="0" borderId="7" xfId="0" applyNumberFormat="1" applyFont="1" applyBorder="1" applyAlignment="1">
      <alignment vertical="center" wrapText="1"/>
    </xf>
    <xf numFmtId="40" fontId="52" fillId="53" borderId="7" xfId="0" applyNumberFormat="1" applyFont="1" applyFill="1" applyBorder="1" applyAlignment="1" applyProtection="1">
      <alignment horizontal="right" vertical="center" wrapText="1"/>
      <protection locked="0"/>
    </xf>
    <xf numFmtId="0" fontId="52" fillId="0" borderId="7" xfId="0" applyNumberFormat="1" applyFont="1" applyBorder="1" applyAlignment="1">
      <alignment horizontal="center" vertical="center" wrapText="1"/>
    </xf>
    <xf numFmtId="168" fontId="52" fillId="53" borderId="7" xfId="0" applyNumberFormat="1" applyFont="1" applyFill="1" applyBorder="1" applyAlignment="1" applyProtection="1">
      <alignment horizontal="right" vertical="center" wrapText="1"/>
      <protection locked="0"/>
    </xf>
    <xf numFmtId="166" fontId="53" fillId="0" borderId="15" xfId="0" applyNumberFormat="1" applyFont="1" applyBorder="1" applyProtection="1">
      <protection locked="0"/>
    </xf>
    <xf numFmtId="0" fontId="52" fillId="0" borderId="7" xfId="0" applyNumberFormat="1" applyFont="1" applyBorder="1"/>
    <xf numFmtId="166" fontId="52" fillId="0" borderId="16" xfId="0" applyNumberFormat="1" applyFont="1" applyBorder="1" applyProtection="1">
      <protection locked="0"/>
    </xf>
    <xf numFmtId="0" fontId="51" fillId="0" borderId="0" xfId="0" applyNumberFormat="1" applyFont="1" applyAlignment="1">
      <alignment horizontal="left" vertical="center"/>
    </xf>
    <xf numFmtId="0" fontId="54" fillId="0" borderId="7" xfId="0" applyNumberFormat="1" applyFont="1" applyBorder="1" applyAlignment="1">
      <alignment vertical="center" wrapText="1"/>
    </xf>
    <xf numFmtId="0" fontId="57" fillId="0" borderId="0" xfId="0" applyNumberFormat="1" applyFont="1"/>
    <xf numFmtId="0" fontId="52" fillId="0" borderId="0" xfId="0" applyNumberFormat="1" applyFont="1" applyAlignment="1">
      <alignment vertical="center"/>
    </xf>
    <xf numFmtId="0" fontId="58" fillId="0" borderId="0" xfId="0" applyNumberFormat="1" applyFont="1" applyAlignment="1">
      <alignment horizontal="justify" vertical="center" wrapText="1"/>
    </xf>
    <xf numFmtId="0" fontId="59" fillId="0" borderId="0" xfId="0" applyNumberFormat="1" applyFont="1" applyAlignment="1">
      <alignment vertical="center"/>
    </xf>
    <xf numFmtId="0" fontId="51" fillId="0" borderId="14" xfId="0" applyNumberFormat="1" applyFont="1" applyBorder="1" applyAlignment="1">
      <alignment horizontal="left" vertical="center"/>
    </xf>
    <xf numFmtId="0" fontId="57" fillId="0" borderId="16" xfId="0" applyNumberFormat="1" applyFont="1" applyBorder="1"/>
    <xf numFmtId="0" fontId="52" fillId="0" borderId="17" xfId="0" applyNumberFormat="1" applyFont="1" applyBorder="1"/>
    <xf numFmtId="0" fontId="60" fillId="0" borderId="7" xfId="0" quotePrefix="1" applyNumberFormat="1" applyFont="1" applyBorder="1" applyAlignment="1">
      <alignment horizontal="center" vertical="center"/>
    </xf>
    <xf numFmtId="0" fontId="60" fillId="0" borderId="7" xfId="0" applyNumberFormat="1" applyFont="1" applyBorder="1" applyAlignment="1">
      <alignment horizontal="justify" vertical="center"/>
    </xf>
    <xf numFmtId="0" fontId="60" fillId="0" borderId="7" xfId="0" applyNumberFormat="1" applyFont="1" applyBorder="1" applyAlignment="1">
      <alignment horizontal="center" vertical="center"/>
    </xf>
    <xf numFmtId="0" fontId="58" fillId="0" borderId="7" xfId="0" quotePrefix="1" applyNumberFormat="1" applyFont="1" applyBorder="1" applyAlignment="1">
      <alignment horizontal="center" vertical="center"/>
    </xf>
    <xf numFmtId="0" fontId="58" fillId="0" borderId="7" xfId="0" applyNumberFormat="1" applyFont="1" applyBorder="1" applyAlignment="1">
      <alignment horizontal="justify" vertical="center"/>
    </xf>
    <xf numFmtId="0" fontId="60" fillId="0" borderId="7" xfId="0" applyNumberFormat="1" applyFont="1" applyBorder="1" applyAlignment="1">
      <alignment horizontal="justify" vertical="center" wrapText="1"/>
    </xf>
    <xf numFmtId="0" fontId="60" fillId="0" borderId="7" xfId="0" applyNumberFormat="1" applyFont="1" applyBorder="1" applyAlignment="1">
      <alignment vertical="center" wrapText="1"/>
    </xf>
    <xf numFmtId="0" fontId="58" fillId="0" borderId="7" xfId="0" applyNumberFormat="1" applyFont="1" applyBorder="1" applyAlignment="1">
      <alignment horizontal="justify" vertical="center" wrapText="1"/>
    </xf>
    <xf numFmtId="0" fontId="51" fillId="0" borderId="7" xfId="0" applyNumberFormat="1" applyFont="1" applyBorder="1" applyAlignment="1">
      <alignment horizontal="center" vertical="center"/>
    </xf>
    <xf numFmtId="0" fontId="58" fillId="0" borderId="7" xfId="0" applyNumberFormat="1" applyFont="1" applyBorder="1" applyAlignment="1">
      <alignment vertical="center" wrapText="1"/>
    </xf>
    <xf numFmtId="0" fontId="60" fillId="0" borderId="7" xfId="0" applyNumberFormat="1" applyFont="1" applyBorder="1" applyAlignment="1">
      <alignment horizontal="left" vertical="center" wrapText="1" indent="1"/>
    </xf>
    <xf numFmtId="166" fontId="52" fillId="0" borderId="18" xfId="0" applyNumberFormat="1" applyFont="1" applyBorder="1" applyProtection="1">
      <protection locked="0"/>
    </xf>
    <xf numFmtId="0" fontId="60" fillId="0" borderId="7" xfId="0" applyNumberFormat="1" applyFont="1" applyBorder="1" applyAlignment="1">
      <alignment horizontal="left" vertical="center" wrapText="1"/>
    </xf>
    <xf numFmtId="166" fontId="52" fillId="54" borderId="7" xfId="0" applyNumberFormat="1" applyFont="1" applyFill="1" applyBorder="1" applyAlignment="1" applyProtection="1">
      <alignment wrapText="1"/>
      <protection locked="0"/>
    </xf>
    <xf numFmtId="166" fontId="52" fillId="0" borderId="19" xfId="0" applyNumberFormat="1" applyFont="1" applyBorder="1" applyProtection="1">
      <protection locked="0"/>
    </xf>
    <xf numFmtId="0" fontId="59" fillId="0" borderId="16" xfId="0" applyNumberFormat="1" applyFont="1" applyBorder="1" applyAlignment="1">
      <alignment vertical="center"/>
    </xf>
    <xf numFmtId="0" fontId="52" fillId="0" borderId="20" xfId="0" applyNumberFormat="1" applyFont="1" applyBorder="1"/>
    <xf numFmtId="0" fontId="60" fillId="0" borderId="7" xfId="0" applyNumberFormat="1" applyFont="1" applyBorder="1" applyAlignment="1">
      <alignment horizontal="center" vertical="center" wrapText="1"/>
    </xf>
    <xf numFmtId="0" fontId="60" fillId="0" borderId="21" xfId="0" applyNumberFormat="1" applyFont="1" applyBorder="1" applyAlignment="1">
      <alignment horizontal="center" vertical="center" wrapText="1"/>
    </xf>
    <xf numFmtId="0" fontId="60" fillId="0" borderId="7" xfId="0" quotePrefix="1" applyNumberFormat="1" applyFont="1" applyBorder="1" applyAlignment="1">
      <alignment horizontal="center"/>
    </xf>
    <xf numFmtId="0" fontId="61" fillId="0" borderId="0" xfId="0" applyNumberFormat="1" applyFont="1"/>
    <xf numFmtId="0" fontId="62" fillId="0" borderId="0" xfId="0" applyNumberFormat="1" applyFont="1" applyAlignment="1">
      <alignment horizontal="center" vertical="center" wrapText="1"/>
    </xf>
    <xf numFmtId="0" fontId="62" fillId="0" borderId="0" xfId="0" applyNumberFormat="1" applyFont="1" applyAlignment="1">
      <alignment vertical="center" wrapText="1"/>
    </xf>
    <xf numFmtId="0" fontId="61" fillId="0" borderId="16" xfId="0" applyNumberFormat="1" applyFont="1" applyBorder="1"/>
    <xf numFmtId="0" fontId="59" fillId="0" borderId="13" xfId="0" applyNumberFormat="1" applyFont="1" applyBorder="1" applyAlignment="1">
      <alignment horizontal="center" vertical="center" wrapText="1"/>
    </xf>
    <xf numFmtId="0" fontId="59" fillId="0" borderId="17" xfId="0" applyNumberFormat="1" applyFont="1" applyBorder="1" applyAlignment="1">
      <alignment horizontal="center" vertical="center" wrapText="1"/>
    </xf>
    <xf numFmtId="0" fontId="59" fillId="0" borderId="7" xfId="0" applyNumberFormat="1" applyFont="1" applyBorder="1" applyAlignment="1">
      <alignment horizontal="center" vertical="center" wrapText="1"/>
    </xf>
    <xf numFmtId="0" fontId="59" fillId="0" borderId="18" xfId="0" applyNumberFormat="1" applyFont="1" applyBorder="1" applyAlignment="1">
      <alignment horizontal="center" vertical="center" wrapText="1"/>
    </xf>
    <xf numFmtId="0" fontId="51" fillId="0" borderId="7" xfId="0" applyNumberFormat="1" applyFont="1" applyBorder="1" applyAlignment="1">
      <alignment horizontal="center" vertical="center" wrapText="1"/>
    </xf>
    <xf numFmtId="0" fontId="51" fillId="0" borderId="7" xfId="0" applyNumberFormat="1" applyFont="1" applyBorder="1" applyAlignment="1">
      <alignment vertical="center" wrapText="1"/>
    </xf>
    <xf numFmtId="40" fontId="52" fillId="53" borderId="7" xfId="0" quotePrefix="1" applyNumberFormat="1" applyFont="1" applyFill="1" applyBorder="1" applyAlignment="1" applyProtection="1">
      <alignment horizontal="right" vertical="center" wrapText="1"/>
      <protection locked="0"/>
    </xf>
    <xf numFmtId="0" fontId="51" fillId="0" borderId="7" xfId="0" quotePrefix="1" applyNumberFormat="1" applyFont="1" applyBorder="1" applyAlignment="1">
      <alignment horizontal="center" vertical="center" wrapText="1"/>
    </xf>
    <xf numFmtId="0" fontId="63" fillId="0" borderId="7" xfId="0" applyNumberFormat="1" applyFont="1" applyBorder="1" applyAlignment="1">
      <alignment vertical="center" wrapText="1"/>
    </xf>
    <xf numFmtId="0" fontId="64" fillId="0" borderId="7" xfId="0" applyNumberFormat="1" applyFont="1" applyBorder="1" applyAlignment="1">
      <alignment vertical="center" wrapText="1"/>
    </xf>
    <xf numFmtId="0" fontId="51" fillId="0" borderId="7" xfId="0" quotePrefix="1" applyNumberFormat="1" applyFont="1" applyBorder="1" applyAlignment="1">
      <alignment vertical="center" wrapText="1"/>
    </xf>
    <xf numFmtId="0" fontId="51" fillId="0" borderId="7" xfId="0" applyNumberFormat="1" applyFont="1" applyBorder="1" applyAlignment="1">
      <alignment horizontal="right" vertical="center" wrapText="1"/>
    </xf>
    <xf numFmtId="0" fontId="61" fillId="0" borderId="14" xfId="0" applyNumberFormat="1" applyFont="1" applyBorder="1"/>
    <xf numFmtId="0" fontId="51" fillId="0" borderId="18" xfId="0" applyNumberFormat="1" applyFont="1" applyBorder="1" applyAlignment="1">
      <alignment vertical="center" wrapText="1"/>
    </xf>
    <xf numFmtId="0" fontId="62" fillId="0" borderId="17" xfId="0" applyNumberFormat="1" applyFont="1" applyBorder="1" applyAlignment="1">
      <alignment horizontal="center" vertical="center" wrapText="1"/>
    </xf>
    <xf numFmtId="9" fontId="51" fillId="0" borderId="7" xfId="0" quotePrefix="1" applyNumberFormat="1" applyFont="1" applyBorder="1" applyAlignment="1">
      <alignment horizontal="center" vertical="center" wrapText="1"/>
    </xf>
    <xf numFmtId="0" fontId="51" fillId="0" borderId="7" xfId="0" applyNumberFormat="1" applyFont="1" applyBorder="1" applyAlignment="1">
      <alignment vertical="center"/>
    </xf>
    <xf numFmtId="0" fontId="64" fillId="0" borderId="7" xfId="0" applyNumberFormat="1" applyFont="1" applyBorder="1" applyAlignment="1">
      <alignment vertical="center"/>
    </xf>
    <xf numFmtId="0" fontId="61" fillId="0" borderId="20" xfId="0" applyNumberFormat="1" applyFont="1" applyBorder="1"/>
    <xf numFmtId="0" fontId="51" fillId="0" borderId="17" xfId="0" applyNumberFormat="1" applyFont="1" applyBorder="1" applyAlignment="1">
      <alignment vertical="center" wrapText="1"/>
    </xf>
    <xf numFmtId="0" fontId="61" fillId="0" borderId="15" xfId="0" applyNumberFormat="1" applyFont="1" applyBorder="1"/>
    <xf numFmtId="0" fontId="61" fillId="0" borderId="13" xfId="0" applyNumberFormat="1" applyFont="1" applyBorder="1"/>
    <xf numFmtId="0" fontId="61" fillId="0" borderId="17" xfId="0" applyNumberFormat="1" applyFont="1" applyBorder="1"/>
    <xf numFmtId="0" fontId="52" fillId="0" borderId="7" xfId="0" quotePrefix="1" applyNumberFormat="1" applyFont="1" applyBorder="1" applyAlignment="1">
      <alignment horizontal="center"/>
    </xf>
    <xf numFmtId="0" fontId="64" fillId="0" borderId="7" xfId="0" quotePrefix="1" applyNumberFormat="1" applyFont="1" applyBorder="1" applyAlignment="1">
      <alignment horizontal="center" vertical="center" wrapText="1"/>
    </xf>
    <xf numFmtId="40" fontId="52" fillId="53" borderId="7" xfId="0" applyNumberFormat="1" applyFont="1" applyFill="1" applyBorder="1" applyAlignment="1" applyProtection="1">
      <alignment horizontal="right" vertical="top" wrapText="1"/>
      <protection locked="0"/>
    </xf>
    <xf numFmtId="0" fontId="52" fillId="0" borderId="7" xfId="0" applyNumberFormat="1" applyFont="1" applyBorder="1" applyAlignment="1">
      <alignment horizontal="center" vertical="center"/>
    </xf>
    <xf numFmtId="0" fontId="62" fillId="0" borderId="7" xfId="0" quotePrefix="1" applyNumberFormat="1" applyFont="1" applyBorder="1" applyAlignment="1">
      <alignment horizontal="center" vertical="center" wrapText="1"/>
    </xf>
    <xf numFmtId="0" fontId="52" fillId="0" borderId="7" xfId="0" applyNumberFormat="1" applyFont="1" applyBorder="1" applyAlignment="1">
      <alignment horizontal="left" vertical="center" wrapText="1"/>
    </xf>
    <xf numFmtId="0" fontId="65" fillId="0" borderId="7" xfId="0" quotePrefix="1" applyNumberFormat="1" applyFont="1" applyBorder="1" applyAlignment="1">
      <alignment horizontal="center" vertical="center" wrapText="1"/>
    </xf>
    <xf numFmtId="0" fontId="65" fillId="0" borderId="7" xfId="0" applyNumberFormat="1" applyFont="1" applyBorder="1" applyAlignment="1">
      <alignment vertical="center" wrapText="1"/>
    </xf>
    <xf numFmtId="0" fontId="52" fillId="0" borderId="0" xfId="0" applyNumberFormat="1" applyFont="1" applyAlignment="1">
      <alignment horizontal="center"/>
    </xf>
    <xf numFmtId="9" fontId="54" fillId="0" borderId="7" xfId="0" applyNumberFormat="1" applyFont="1" applyBorder="1" applyAlignment="1">
      <alignment horizontal="center" vertical="center" wrapText="1"/>
    </xf>
    <xf numFmtId="9" fontId="54" fillId="0" borderId="7" xfId="0" quotePrefix="1" applyNumberFormat="1" applyFont="1" applyBorder="1" applyAlignment="1">
      <alignment horizontal="center" vertical="center" wrapText="1"/>
    </xf>
    <xf numFmtId="0" fontId="54" fillId="0" borderId="7" xfId="0" applyNumberFormat="1" applyFont="1" applyBorder="1" applyAlignment="1">
      <alignment wrapText="1"/>
    </xf>
    <xf numFmtId="0" fontId="52" fillId="0" borderId="7" xfId="0" applyNumberFormat="1" applyFont="1" applyBorder="1" applyAlignment="1">
      <alignment wrapText="1"/>
    </xf>
    <xf numFmtId="40" fontId="52" fillId="53" borderId="7" xfId="0" applyNumberFormat="1" applyFont="1" applyFill="1" applyBorder="1" applyAlignment="1">
      <alignment horizontal="right" vertical="center" wrapText="1"/>
    </xf>
    <xf numFmtId="168" fontId="52" fillId="53" borderId="7" xfId="0" applyNumberFormat="1" applyFont="1" applyFill="1" applyBorder="1" applyAlignment="1">
      <alignment horizontal="right" vertical="center" wrapText="1"/>
    </xf>
    <xf numFmtId="0" fontId="52" fillId="0" borderId="23" xfId="0" applyNumberFormat="1" applyFont="1" applyBorder="1" applyAlignment="1">
      <alignment wrapText="1"/>
    </xf>
    <xf numFmtId="0" fontId="52" fillId="0" borderId="15" xfId="0" applyNumberFormat="1" applyFont="1" applyBorder="1" applyAlignment="1">
      <alignment wrapText="1"/>
    </xf>
    <xf numFmtId="0" fontId="52" fillId="0" borderId="24" xfId="0" applyNumberFormat="1" applyFont="1" applyBorder="1" applyAlignment="1">
      <alignment wrapText="1"/>
    </xf>
    <xf numFmtId="0" fontId="52" fillId="0" borderId="7" xfId="0" applyNumberFormat="1" applyFont="1" applyBorder="1" applyAlignment="1">
      <alignment horizontal="left" vertical="center" wrapText="1" indent="3"/>
    </xf>
    <xf numFmtId="0" fontId="52" fillId="0" borderId="21" xfId="0" applyNumberFormat="1" applyFont="1" applyBorder="1" applyAlignment="1">
      <alignment wrapText="1"/>
    </xf>
    <xf numFmtId="166" fontId="52" fillId="54" borderId="7" xfId="0" applyNumberFormat="1" applyFont="1" applyFill="1" applyBorder="1" applyProtection="1">
      <protection locked="0"/>
    </xf>
    <xf numFmtId="0" fontId="65" fillId="0" borderId="7" xfId="0" applyNumberFormat="1" applyFont="1" applyBorder="1" applyAlignment="1">
      <alignment horizontal="center" vertical="center" wrapText="1"/>
    </xf>
    <xf numFmtId="0" fontId="62" fillId="0" borderId="7" xfId="0" applyNumberFormat="1" applyFont="1" applyBorder="1" applyAlignment="1">
      <alignment horizontal="center" vertical="center" wrapText="1"/>
    </xf>
    <xf numFmtId="0" fontId="62" fillId="0" borderId="7" xfId="0" quotePrefix="1" applyNumberFormat="1" applyFont="1" applyBorder="1" applyAlignment="1">
      <alignment vertical="center" wrapText="1"/>
    </xf>
    <xf numFmtId="0" fontId="62" fillId="0" borderId="7" xfId="0" applyNumberFormat="1" applyFont="1" applyBorder="1" applyAlignment="1">
      <alignment vertical="center" wrapText="1"/>
    </xf>
    <xf numFmtId="0" fontId="66" fillId="0" borderId="7" xfId="0" applyNumberFormat="1" applyFont="1" applyBorder="1" applyAlignment="1">
      <alignment vertical="center" wrapText="1"/>
    </xf>
    <xf numFmtId="0" fontId="67" fillId="0" borderId="7" xfId="0" quotePrefix="1" applyNumberFormat="1" applyFont="1" applyBorder="1" applyAlignment="1">
      <alignment vertical="center" wrapText="1"/>
    </xf>
    <xf numFmtId="0" fontId="67" fillId="0" borderId="7" xfId="0" applyNumberFormat="1" applyFont="1" applyBorder="1" applyAlignment="1">
      <alignment vertical="center" wrapText="1"/>
    </xf>
    <xf numFmtId="0" fontId="62" fillId="0" borderId="20" xfId="0" applyNumberFormat="1" applyFont="1" applyBorder="1" applyAlignment="1">
      <alignment horizontal="center" vertical="center" wrapText="1"/>
    </xf>
    <xf numFmtId="0" fontId="62" fillId="0" borderId="25" xfId="0" applyNumberFormat="1" applyFont="1" applyBorder="1" applyAlignment="1">
      <alignment horizontal="center" vertical="center" wrapText="1"/>
    </xf>
    <xf numFmtId="0" fontId="62" fillId="0" borderId="21" xfId="0" applyNumberFormat="1" applyFont="1" applyBorder="1" applyAlignment="1">
      <alignment horizontal="center" vertical="center" wrapText="1"/>
    </xf>
    <xf numFmtId="0" fontId="52" fillId="0" borderId="7" xfId="0" quotePrefix="1" applyNumberFormat="1" applyFont="1" applyBorder="1"/>
    <xf numFmtId="0" fontId="67" fillId="0" borderId="7" xfId="0" quotePrefix="1" applyNumberFormat="1" applyFont="1" applyBorder="1"/>
    <xf numFmtId="0" fontId="54" fillId="0" borderId="7" xfId="0" quotePrefix="1" applyNumberFormat="1" applyFont="1" applyBorder="1" applyAlignment="1">
      <alignment horizontal="center" vertical="center"/>
    </xf>
    <xf numFmtId="0" fontId="54" fillId="0" borderId="7" xfId="0" applyNumberFormat="1" applyFont="1" applyBorder="1" applyAlignment="1">
      <alignment vertical="center"/>
    </xf>
    <xf numFmtId="0" fontId="52" fillId="0" borderId="7" xfId="0" quotePrefix="1" applyNumberFormat="1" applyFont="1" applyBorder="1" applyAlignment="1">
      <alignment horizontal="center" vertical="center"/>
    </xf>
    <xf numFmtId="0" fontId="52" fillId="0" borderId="7" xfId="0" applyNumberFormat="1" applyFont="1" applyBorder="1" applyAlignment="1">
      <alignment vertical="center"/>
    </xf>
    <xf numFmtId="0" fontId="64" fillId="0" borderId="21" xfId="0" applyNumberFormat="1" applyFont="1" applyBorder="1" applyAlignment="1">
      <alignment horizontal="center" vertical="center" wrapText="1"/>
    </xf>
    <xf numFmtId="0" fontId="52" fillId="0" borderId="7" xfId="0" applyNumberFormat="1" applyFont="1" applyBorder="1" applyAlignment="1">
      <alignment horizontal="center"/>
    </xf>
    <xf numFmtId="169" fontId="52" fillId="53" borderId="7" xfId="0" applyNumberFormat="1" applyFont="1" applyFill="1" applyBorder="1" applyAlignment="1" applyProtection="1">
      <alignment horizontal="right" vertical="center" wrapText="1"/>
      <protection locked="0"/>
    </xf>
    <xf numFmtId="0" fontId="60" fillId="0" borderId="7" xfId="0" applyNumberFormat="1" applyFont="1" applyBorder="1" applyAlignment="1">
      <alignment horizontal="left" vertical="center" wrapText="1" indent="3"/>
    </xf>
    <xf numFmtId="0" fontId="64" fillId="0" borderId="7" xfId="0" applyNumberFormat="1" applyFont="1" applyBorder="1" applyAlignment="1">
      <alignment horizontal="center" vertical="center" wrapText="1"/>
    </xf>
    <xf numFmtId="166" fontId="51" fillId="53" borderId="7" xfId="0" applyNumberFormat="1" applyFont="1" applyFill="1" applyBorder="1" applyAlignment="1" applyProtection="1">
      <alignment horizontal="center" vertical="center"/>
      <protection locked="0"/>
    </xf>
    <xf numFmtId="0" fontId="54" fillId="0" borderId="14" xfId="0" applyNumberFormat="1" applyFont="1" applyBorder="1"/>
    <xf numFmtId="0" fontId="52" fillId="0" borderId="7" xfId="0" applyNumberFormat="1" applyFont="1" applyBorder="1" applyAlignment="1">
      <alignment horizontal="center" wrapText="1"/>
    </xf>
    <xf numFmtId="0" fontId="51" fillId="0" borderId="7" xfId="0" applyNumberFormat="1" applyFont="1" applyBorder="1" applyAlignment="1">
      <alignment wrapText="1"/>
    </xf>
    <xf numFmtId="0" fontId="64" fillId="0" borderId="7" xfId="0" applyNumberFormat="1" applyFont="1" applyBorder="1" applyAlignment="1">
      <alignment horizontal="justify" vertical="center" wrapText="1"/>
    </xf>
    <xf numFmtId="0" fontId="51" fillId="55" borderId="7" xfId="0" applyNumberFormat="1" applyFont="1" applyFill="1" applyBorder="1" applyAlignment="1">
      <alignment vertical="center"/>
    </xf>
    <xf numFmtId="0" fontId="51" fillId="0" borderId="7" xfId="0" quotePrefix="1" applyNumberFormat="1" applyFont="1" applyBorder="1" applyAlignment="1">
      <alignment horizontal="center" wrapText="1"/>
    </xf>
    <xf numFmtId="0" fontId="51" fillId="0" borderId="7" xfId="0" applyNumberFormat="1" applyFont="1" applyBorder="1" applyAlignment="1">
      <alignment horizontal="left" vertical="center" wrapText="1" indent="3"/>
    </xf>
    <xf numFmtId="0" fontId="51" fillId="0" borderId="7" xfId="0" applyNumberFormat="1" applyFont="1" applyBorder="1" applyAlignment="1">
      <alignment horizontal="center" wrapText="1"/>
    </xf>
    <xf numFmtId="0" fontId="51" fillId="0" borderId="7" xfId="0" applyNumberFormat="1" applyFont="1" applyBorder="1" applyAlignment="1">
      <alignment horizontal="left" vertical="center" wrapText="1" indent="2"/>
    </xf>
    <xf numFmtId="0" fontId="54" fillId="0" borderId="21" xfId="0" applyNumberFormat="1" applyFont="1" applyBorder="1" applyAlignment="1">
      <alignment horizontal="center" vertical="center" wrapText="1"/>
    </xf>
    <xf numFmtId="0" fontId="51" fillId="0" borderId="0" xfId="0" applyNumberFormat="1" applyFont="1"/>
    <xf numFmtId="0" fontId="58" fillId="0" borderId="20" xfId="0" applyNumberFormat="1" applyFont="1" applyBorder="1" applyAlignment="1">
      <alignment vertical="top"/>
    </xf>
    <xf numFmtId="0" fontId="58" fillId="0" borderId="20" xfId="0" applyNumberFormat="1" applyFont="1" applyBorder="1" applyAlignment="1">
      <alignment vertical="top" wrapText="1"/>
    </xf>
    <xf numFmtId="0" fontId="60" fillId="0" borderId="20" xfId="0" applyNumberFormat="1" applyFont="1" applyBorder="1" applyAlignment="1">
      <alignment vertical="top"/>
    </xf>
    <xf numFmtId="49" fontId="52" fillId="0" borderId="7" xfId="0" quotePrefix="1" applyNumberFormat="1" applyFont="1" applyBorder="1" applyAlignment="1">
      <alignment horizontal="center" vertical="center"/>
    </xf>
    <xf numFmtId="0" fontId="52" fillId="0" borderId="7" xfId="0" applyNumberFormat="1" applyFont="1" applyBorder="1" applyAlignment="1">
      <alignment horizontal="left" vertical="center" wrapText="1" indent="1"/>
    </xf>
    <xf numFmtId="40" fontId="52" fillId="53" borderId="7" xfId="0" applyNumberFormat="1" applyFont="1" applyFill="1" applyBorder="1" applyAlignment="1" applyProtection="1">
      <alignment horizontal="center" vertical="center" wrapText="1"/>
      <protection locked="0"/>
    </xf>
    <xf numFmtId="49" fontId="52" fillId="0" borderId="7" xfId="0" applyNumberFormat="1" applyFont="1" applyBorder="1" applyAlignment="1">
      <alignment horizontal="center" vertical="center"/>
    </xf>
    <xf numFmtId="40" fontId="52" fillId="55" borderId="7" xfId="0" applyNumberFormat="1" applyFont="1" applyFill="1" applyBorder="1" applyAlignment="1" applyProtection="1">
      <alignment horizontal="center" vertical="top"/>
      <protection locked="0"/>
    </xf>
    <xf numFmtId="40" fontId="52" fillId="55" borderId="7" xfId="0" applyNumberFormat="1" applyFont="1" applyFill="1" applyBorder="1" applyAlignment="1">
      <alignment horizontal="center" vertical="top"/>
    </xf>
    <xf numFmtId="3" fontId="52" fillId="53" borderId="7" xfId="0" applyNumberFormat="1" applyFont="1" applyFill="1" applyBorder="1" applyAlignment="1" applyProtection="1">
      <alignment horizontal="center" vertical="top"/>
      <protection locked="0"/>
    </xf>
    <xf numFmtId="40" fontId="52" fillId="53" borderId="7" xfId="0" applyNumberFormat="1" applyFont="1" applyFill="1" applyBorder="1" applyAlignment="1" applyProtection="1">
      <alignment horizontal="center" vertical="center"/>
      <protection locked="0"/>
    </xf>
    <xf numFmtId="0" fontId="60" fillId="0" borderId="0" xfId="0" applyNumberFormat="1" applyFont="1"/>
    <xf numFmtId="0" fontId="60" fillId="0" borderId="20" xfId="0" applyNumberFormat="1" applyFont="1" applyBorder="1"/>
    <xf numFmtId="0" fontId="52" fillId="55" borderId="7" xfId="0" quotePrefix="1" applyNumberFormat="1" applyFont="1" applyFill="1" applyBorder="1" applyAlignment="1">
      <alignment horizontal="center" vertical="center"/>
    </xf>
    <xf numFmtId="0" fontId="52" fillId="55" borderId="7" xfId="0" applyNumberFormat="1" applyFont="1" applyFill="1" applyBorder="1" applyAlignment="1">
      <alignment horizontal="left" vertical="center" wrapText="1" indent="1"/>
    </xf>
    <xf numFmtId="0" fontId="54" fillId="55" borderId="7" xfId="0" applyNumberFormat="1" applyFont="1" applyFill="1" applyBorder="1" applyAlignment="1">
      <alignment vertical="center" wrapText="1"/>
    </xf>
    <xf numFmtId="0" fontId="52" fillId="0" borderId="7" xfId="0" quotePrefix="1" applyNumberFormat="1" applyFont="1" applyBorder="1" applyAlignment="1">
      <alignment horizontal="center" vertical="center" wrapText="1"/>
    </xf>
    <xf numFmtId="0" fontId="52" fillId="0" borderId="7" xfId="0" applyNumberFormat="1" applyFont="1" applyBorder="1" applyAlignment="1">
      <alignment horizontal="justify" vertical="center" wrapText="1"/>
    </xf>
    <xf numFmtId="0" fontId="60" fillId="0" borderId="13" xfId="0" applyNumberFormat="1" applyFont="1" applyBorder="1"/>
    <xf numFmtId="0" fontId="60" fillId="0" borderId="14" xfId="0" applyNumberFormat="1" applyFont="1" applyBorder="1"/>
    <xf numFmtId="167" fontId="52" fillId="53" borderId="7" xfId="0" applyNumberFormat="1" applyFont="1" applyFill="1" applyBorder="1" applyAlignment="1">
      <alignment horizontal="right" vertical="center" wrapText="1"/>
    </xf>
    <xf numFmtId="0" fontId="52" fillId="55" borderId="7" xfId="0" quotePrefix="1" applyNumberFormat="1" applyFont="1" applyFill="1" applyBorder="1" applyAlignment="1">
      <alignment horizontal="center" vertical="center" wrapText="1"/>
    </xf>
    <xf numFmtId="0" fontId="52" fillId="55" borderId="7" xfId="0" applyNumberFormat="1" applyFont="1" applyFill="1" applyBorder="1" applyAlignment="1">
      <alignment vertical="center" wrapText="1"/>
    </xf>
    <xf numFmtId="0" fontId="54" fillId="0" borderId="7" xfId="0" quotePrefix="1" applyNumberFormat="1" applyFont="1" applyBorder="1" applyAlignment="1">
      <alignment horizontal="center" vertical="center" wrapText="1"/>
    </xf>
    <xf numFmtId="0" fontId="51" fillId="0" borderId="20" xfId="0" applyNumberFormat="1" applyFont="1" applyBorder="1" applyAlignment="1">
      <alignment vertical="center"/>
    </xf>
    <xf numFmtId="0" fontId="68" fillId="0" borderId="20" xfId="0" applyNumberFormat="1" applyFont="1" applyBorder="1"/>
    <xf numFmtId="0" fontId="52" fillId="0" borderId="20" xfId="0" applyNumberFormat="1" applyFont="1" applyBorder="1" applyAlignment="1">
      <alignment vertical="center"/>
    </xf>
    <xf numFmtId="0" fontId="52" fillId="55" borderId="7" xfId="0" applyNumberFormat="1" applyFont="1" applyFill="1" applyBorder="1" applyAlignment="1">
      <alignment horizontal="center" vertical="center"/>
    </xf>
    <xf numFmtId="49" fontId="52" fillId="0" borderId="7" xfId="0" applyNumberFormat="1" applyFont="1" applyBorder="1" applyAlignment="1">
      <alignment horizontal="center" vertical="center" wrapText="1"/>
    </xf>
    <xf numFmtId="0" fontId="69" fillId="0" borderId="7" xfId="0" applyNumberFormat="1" applyFont="1" applyBorder="1" applyAlignment="1">
      <alignment horizontal="left" vertical="center" wrapText="1" indent="2"/>
    </xf>
    <xf numFmtId="0" fontId="54" fillId="0" borderId="7" xfId="0" applyNumberFormat="1" applyFont="1" applyBorder="1" applyAlignment="1">
      <alignment horizontal="center" vertical="center"/>
    </xf>
    <xf numFmtId="0" fontId="54" fillId="0" borderId="0" xfId="0" applyNumberFormat="1" applyFont="1" applyAlignment="1">
      <alignment vertical="center"/>
    </xf>
    <xf numFmtId="0" fontId="52" fillId="0" borderId="13" xfId="0" applyNumberFormat="1" applyFont="1" applyBorder="1" applyAlignment="1">
      <alignment horizontal="center"/>
    </xf>
    <xf numFmtId="0" fontId="52" fillId="0" borderId="7" xfId="0" applyNumberFormat="1" applyFont="1" applyBorder="1" applyAlignment="1">
      <alignment horizontal="justify" vertical="top"/>
    </xf>
    <xf numFmtId="0" fontId="54" fillId="55" borderId="7" xfId="0" applyNumberFormat="1" applyFont="1" applyFill="1" applyBorder="1" applyAlignment="1">
      <alignment horizontal="justify" vertical="top"/>
    </xf>
    <xf numFmtId="0" fontId="52" fillId="0" borderId="7" xfId="0" applyNumberFormat="1" applyFont="1" applyBorder="1" applyAlignment="1">
      <alignment horizontal="justify" vertical="center"/>
    </xf>
    <xf numFmtId="0" fontId="52" fillId="0" borderId="7" xfId="0" applyNumberFormat="1" applyFont="1" applyBorder="1" applyAlignment="1">
      <alignment horizontal="justify" vertical="top" wrapText="1"/>
    </xf>
    <xf numFmtId="0" fontId="52" fillId="55" borderId="7" xfId="0" applyNumberFormat="1" applyFont="1" applyFill="1" applyBorder="1" applyAlignment="1">
      <alignment horizontal="justify" vertical="center"/>
    </xf>
    <xf numFmtId="0" fontId="52" fillId="55" borderId="7" xfId="0" applyNumberFormat="1" applyFont="1" applyFill="1" applyBorder="1" applyAlignment="1">
      <alignment horizontal="justify" vertical="top"/>
    </xf>
    <xf numFmtId="0" fontId="54" fillId="55" borderId="7" xfId="0" applyNumberFormat="1" applyFont="1" applyFill="1" applyBorder="1" applyAlignment="1">
      <alignment horizontal="justify" vertical="center"/>
    </xf>
    <xf numFmtId="0" fontId="54" fillId="0" borderId="7" xfId="0" applyNumberFormat="1" applyFont="1" applyBorder="1"/>
    <xf numFmtId="0" fontId="67" fillId="0" borderId="7" xfId="0" applyNumberFormat="1" applyFont="1" applyBorder="1" applyAlignment="1">
      <alignment horizontal="left" vertical="center" wrapText="1" indent="2"/>
    </xf>
    <xf numFmtId="0" fontId="67" fillId="0" borderId="7" xfId="0" applyNumberFormat="1" applyFont="1" applyBorder="1" applyAlignment="1">
      <alignment horizontal="left" vertical="center" wrapText="1" indent="4"/>
    </xf>
    <xf numFmtId="0" fontId="52" fillId="0" borderId="7" xfId="0" applyNumberFormat="1" applyFont="1" applyBorder="1" applyAlignment="1">
      <alignment horizontal="left" vertical="center" wrapText="1" indent="2"/>
    </xf>
    <xf numFmtId="0" fontId="54" fillId="0" borderId="7" xfId="0" applyNumberFormat="1" applyFont="1" applyBorder="1" applyAlignment="1">
      <alignment horizontal="left" vertical="center" wrapText="1" indent="1"/>
    </xf>
    <xf numFmtId="0" fontId="52" fillId="0" borderId="21" xfId="0" applyNumberFormat="1" applyFont="1" applyBorder="1" applyAlignment="1">
      <alignment vertical="center"/>
    </xf>
    <xf numFmtId="166" fontId="64" fillId="0" borderId="21" xfId="0" applyNumberFormat="1" applyFont="1" applyBorder="1" applyAlignment="1">
      <alignment horizontal="center" vertical="center" wrapText="1"/>
    </xf>
    <xf numFmtId="166" fontId="64" fillId="0" borderId="7" xfId="0" applyNumberFormat="1" applyFont="1" applyBorder="1" applyAlignment="1">
      <alignment horizontal="center" vertical="center" wrapText="1"/>
    </xf>
    <xf numFmtId="166" fontId="52" fillId="55" borderId="7" xfId="0" applyNumberFormat="1" applyFont="1" applyFill="1" applyBorder="1" applyAlignment="1">
      <alignment horizontal="center" vertical="center"/>
    </xf>
    <xf numFmtId="166" fontId="52" fillId="55" borderId="7" xfId="0" applyNumberFormat="1" applyFont="1" applyFill="1" applyBorder="1" applyAlignment="1">
      <alignment vertical="center" wrapText="1"/>
    </xf>
    <xf numFmtId="166" fontId="51" fillId="56" borderId="7" xfId="0" applyNumberFormat="1" applyFont="1" applyFill="1" applyBorder="1" applyAlignment="1">
      <alignment horizontal="right" vertical="center" wrapText="1"/>
    </xf>
    <xf numFmtId="166" fontId="70" fillId="56" borderId="7" xfId="0" applyNumberFormat="1" applyFont="1" applyFill="1" applyBorder="1" applyAlignment="1">
      <alignment horizontal="right" vertical="center" wrapText="1"/>
    </xf>
    <xf numFmtId="166" fontId="52" fillId="0" borderId="20" xfId="0" applyNumberFormat="1" applyFont="1" applyBorder="1"/>
    <xf numFmtId="166" fontId="54" fillId="0" borderId="7" xfId="0" applyNumberFormat="1" applyFont="1" applyBorder="1" applyAlignment="1">
      <alignment horizontal="center" vertical="center" wrapText="1"/>
    </xf>
    <xf numFmtId="166" fontId="52" fillId="0" borderId="7" xfId="0" applyNumberFormat="1" applyFont="1" applyBorder="1" applyAlignment="1">
      <alignment horizontal="center" vertical="center"/>
    </xf>
    <xf numFmtId="166" fontId="54" fillId="0" borderId="0" xfId="0" applyNumberFormat="1" applyFont="1" applyAlignment="1">
      <alignment horizontal="center" vertical="center" wrapText="1"/>
    </xf>
    <xf numFmtId="166" fontId="64" fillId="0" borderId="7" xfId="0" applyNumberFormat="1" applyFont="1" applyBorder="1" applyAlignment="1">
      <alignment vertical="center" wrapText="1"/>
    </xf>
    <xf numFmtId="166" fontId="52" fillId="0" borderId="7" xfId="0" applyNumberFormat="1" applyFont="1" applyBorder="1" applyAlignment="1">
      <alignment horizontal="center"/>
    </xf>
    <xf numFmtId="166" fontId="52" fillId="55" borderId="7" xfId="0" applyNumberFormat="1" applyFont="1" applyFill="1" applyBorder="1" applyAlignment="1">
      <alignment horizontal="center" vertical="center" wrapText="1"/>
    </xf>
    <xf numFmtId="166" fontId="52" fillId="55" borderId="7" xfId="0" applyNumberFormat="1" applyFont="1" applyFill="1" applyBorder="1" applyAlignment="1">
      <alignment vertical="center"/>
    </xf>
    <xf numFmtId="166" fontId="52" fillId="55" borderId="19" xfId="0" applyNumberFormat="1" applyFont="1" applyFill="1" applyBorder="1" applyAlignment="1">
      <alignment vertical="center"/>
    </xf>
    <xf numFmtId="166" fontId="52" fillId="55" borderId="16" xfId="0" applyNumberFormat="1" applyFont="1" applyFill="1" applyBorder="1" applyAlignment="1">
      <alignment vertical="center"/>
    </xf>
    <xf numFmtId="166" fontId="52" fillId="55" borderId="22" xfId="0" applyNumberFormat="1" applyFont="1" applyFill="1" applyBorder="1" applyAlignment="1">
      <alignment vertical="center"/>
    </xf>
    <xf numFmtId="166" fontId="52" fillId="55" borderId="18" xfId="0" applyNumberFormat="1" applyFont="1" applyFill="1" applyBorder="1" applyAlignment="1">
      <alignment vertical="center"/>
    </xf>
    <xf numFmtId="166" fontId="52" fillId="55" borderId="13" xfId="0" applyNumberFormat="1" applyFont="1" applyFill="1" applyBorder="1" applyAlignment="1">
      <alignment vertical="center"/>
    </xf>
    <xf numFmtId="166" fontId="52" fillId="55" borderId="17" xfId="0" applyNumberFormat="1" applyFont="1" applyFill="1" applyBorder="1" applyAlignment="1">
      <alignment vertical="center"/>
    </xf>
    <xf numFmtId="166" fontId="67" fillId="58" borderId="7" xfId="0" applyNumberFormat="1" applyFont="1" applyFill="1" applyBorder="1" applyAlignment="1">
      <alignment vertical="center" wrapText="1"/>
    </xf>
    <xf numFmtId="166" fontId="52" fillId="58" borderId="7" xfId="0" applyNumberFormat="1" applyFont="1" applyFill="1" applyBorder="1" applyAlignment="1">
      <alignment horizontal="center" vertical="center" wrapText="1"/>
    </xf>
    <xf numFmtId="166" fontId="52" fillId="58" borderId="7" xfId="0" applyNumberFormat="1" applyFont="1" applyFill="1" applyBorder="1" applyAlignment="1">
      <alignment vertical="center"/>
    </xf>
    <xf numFmtId="166" fontId="52" fillId="58" borderId="7" xfId="0" applyNumberFormat="1" applyFont="1" applyFill="1" applyBorder="1" applyAlignment="1">
      <alignment horizontal="right" vertical="center" wrapText="1"/>
    </xf>
    <xf numFmtId="166" fontId="52" fillId="58" borderId="7" xfId="0" applyNumberFormat="1" applyFont="1" applyFill="1" applyBorder="1" applyAlignment="1">
      <alignment horizontal="right" vertical="center"/>
    </xf>
    <xf numFmtId="166" fontId="54" fillId="55" borderId="7" xfId="0" applyNumberFormat="1" applyFont="1" applyFill="1" applyBorder="1" applyAlignment="1">
      <alignment horizontal="left" vertical="center" wrapText="1"/>
    </xf>
    <xf numFmtId="166" fontId="54" fillId="55" borderId="7" xfId="0" applyNumberFormat="1" applyFont="1" applyFill="1" applyBorder="1" applyAlignment="1">
      <alignment horizontal="center" vertical="center" wrapText="1"/>
    </xf>
    <xf numFmtId="166" fontId="54" fillId="56" borderId="7" xfId="0" applyNumberFormat="1" applyFont="1" applyFill="1" applyBorder="1" applyAlignment="1">
      <alignment horizontal="left" vertical="center" wrapText="1"/>
    </xf>
    <xf numFmtId="166" fontId="0" fillId="0" borderId="0" xfId="0" applyNumberFormat="1"/>
    <xf numFmtId="4" fontId="0" fillId="74" borderId="0" xfId="0" applyFill="1"/>
    <xf numFmtId="4" fontId="0" fillId="74" borderId="0" xfId="0" applyFill="1" applyAlignment="1">
      <alignment wrapText="1"/>
    </xf>
    <xf numFmtId="171" fontId="82" fillId="0" borderId="0" xfId="277" applyNumberFormat="1" applyFont="1" applyFill="1" applyBorder="1" applyAlignment="1">
      <alignment horizontal="center" vertical="center" wrapText="1"/>
      <protection locked="0"/>
    </xf>
    <xf numFmtId="40" fontId="0" fillId="0" borderId="0" xfId="0" applyNumberFormat="1"/>
    <xf numFmtId="0" fontId="57" fillId="55" borderId="25" xfId="0" applyNumberFormat="1" applyFont="1" applyFill="1" applyBorder="1" applyAlignment="1">
      <alignment horizontal="left"/>
    </xf>
    <xf numFmtId="10" fontId="52" fillId="57" borderId="7" xfId="238" applyNumberFormat="1" applyFont="1" applyFill="1" applyBorder="1" applyAlignment="1">
      <alignment horizontal="right" vertical="top" wrapText="1"/>
    </xf>
    <xf numFmtId="10" fontId="54" fillId="55" borderId="7" xfId="0" applyNumberFormat="1" applyFont="1" applyFill="1" applyBorder="1" applyAlignment="1">
      <alignment horizontal="left" vertical="center" wrapText="1"/>
    </xf>
    <xf numFmtId="0" fontId="54" fillId="55" borderId="20" xfId="0" applyNumberFormat="1" applyFont="1" applyFill="1" applyBorder="1" applyAlignment="1">
      <alignment horizontal="left" wrapText="1"/>
    </xf>
    <xf numFmtId="0" fontId="54" fillId="55" borderId="25" xfId="0" applyNumberFormat="1" applyFont="1" applyFill="1" applyBorder="1" applyAlignment="1">
      <alignment horizontal="left" wrapText="1"/>
    </xf>
    <xf numFmtId="0" fontId="52" fillId="0" borderId="19" xfId="0" applyNumberFormat="1" applyFont="1" applyBorder="1" applyAlignment="1">
      <alignment horizontal="center"/>
    </xf>
    <xf numFmtId="0" fontId="52" fillId="0" borderId="22" xfId="0" applyNumberFormat="1" applyFont="1" applyBorder="1" applyAlignment="1">
      <alignment horizontal="center"/>
    </xf>
    <xf numFmtId="4" fontId="82" fillId="74" borderId="0" xfId="0" applyFont="1" applyFill="1"/>
    <xf numFmtId="4" fontId="84" fillId="74" borderId="0" xfId="0" applyFont="1" applyFill="1" applyAlignment="1">
      <alignment horizontal="left" vertical="center"/>
    </xf>
    <xf numFmtId="4" fontId="82" fillId="74" borderId="21" xfId="0" applyFont="1" applyFill="1" applyBorder="1"/>
    <xf numFmtId="4" fontId="85" fillId="76" borderId="7" xfId="0" applyFont="1" applyFill="1" applyBorder="1"/>
    <xf numFmtId="4" fontId="82" fillId="74" borderId="7" xfId="0" applyFont="1" applyFill="1" applyBorder="1" applyAlignment="1">
      <alignment horizontal="left" indent="2"/>
    </xf>
    <xf numFmtId="4" fontId="82" fillId="74" borderId="7" xfId="0" applyFont="1" applyFill="1" applyBorder="1" applyAlignment="1">
      <alignment horizontal="left" wrapText="1" indent="2"/>
    </xf>
    <xf numFmtId="173" fontId="0" fillId="74" borderId="0" xfId="0" applyNumberFormat="1" applyFill="1"/>
    <xf numFmtId="4" fontId="82" fillId="74" borderId="7" xfId="0" applyFont="1" applyFill="1" applyBorder="1"/>
    <xf numFmtId="4" fontId="82" fillId="74" borderId="7" xfId="0" applyFont="1" applyFill="1" applyBorder="1" applyAlignment="1">
      <alignment horizontal="left" indent="4"/>
    </xf>
    <xf numFmtId="4" fontId="0" fillId="74" borderId="0" xfId="0" applyFill="1" applyAlignment="1">
      <alignment horizontal="center" vertical="center"/>
    </xf>
    <xf numFmtId="4" fontId="85" fillId="0" borderId="7" xfId="0" applyFont="1" applyBorder="1" applyAlignment="1">
      <alignment horizontal="center" vertical="center" wrapText="1"/>
    </xf>
    <xf numFmtId="4" fontId="85" fillId="0" borderId="7" xfId="0" applyFont="1" applyBorder="1" applyAlignment="1">
      <alignment horizontal="center" vertical="center"/>
    </xf>
    <xf numFmtId="4" fontId="49" fillId="74" borderId="0" xfId="0" applyFont="1" applyFill="1" applyAlignment="1">
      <alignment horizontal="center"/>
    </xf>
    <xf numFmtId="4" fontId="0" fillId="74" borderId="0" xfId="0" applyFill="1" applyAlignment="1">
      <alignment horizontal="left" vertical="center"/>
    </xf>
    <xf numFmtId="0" fontId="82" fillId="74" borderId="7" xfId="280" applyFont="1" applyFill="1" applyBorder="1" applyAlignment="1">
      <alignment horizontal="center" vertical="center" wrapText="1"/>
    </xf>
    <xf numFmtId="0" fontId="82" fillId="74" borderId="7" xfId="280" applyFont="1" applyFill="1" applyBorder="1" applyAlignment="1">
      <alignment horizontal="left" vertical="center" wrapText="1"/>
    </xf>
    <xf numFmtId="0" fontId="82" fillId="74" borderId="7" xfId="280" applyFont="1" applyFill="1" applyBorder="1" applyAlignment="1">
      <alignment vertical="center" wrapText="1"/>
    </xf>
    <xf numFmtId="0" fontId="82" fillId="74" borderId="7" xfId="280" quotePrefix="1" applyFont="1" applyFill="1" applyBorder="1" applyAlignment="1">
      <alignment horizontal="center" vertical="center" wrapText="1"/>
    </xf>
    <xf numFmtId="49" fontId="85" fillId="0" borderId="7" xfId="280" applyNumberFormat="1" applyFont="1" applyBorder="1" applyAlignment="1">
      <alignment horizontal="center" vertical="center" wrapText="1"/>
    </xf>
    <xf numFmtId="0" fontId="85" fillId="0" borderId="7" xfId="280" applyFont="1" applyBorder="1" applyAlignment="1">
      <alignment horizontal="center" vertical="center" wrapText="1"/>
    </xf>
    <xf numFmtId="15" fontId="85" fillId="0" borderId="7" xfId="280" quotePrefix="1" applyNumberFormat="1" applyFont="1" applyBorder="1" applyAlignment="1">
      <alignment horizontal="center" vertical="center" wrapText="1"/>
    </xf>
    <xf numFmtId="0" fontId="85" fillId="0" borderId="8" xfId="280" applyFont="1" applyBorder="1" applyAlignment="1">
      <alignment horizontal="center" vertical="center" wrapText="1"/>
    </xf>
    <xf numFmtId="0" fontId="51" fillId="74" borderId="0" xfId="0" applyNumberFormat="1" applyFont="1" applyFill="1" applyAlignment="1">
      <alignment horizontal="left" vertical="center"/>
    </xf>
    <xf numFmtId="0" fontId="51" fillId="74" borderId="14" xfId="0" applyNumberFormat="1" applyFont="1" applyFill="1" applyBorder="1" applyAlignment="1">
      <alignment horizontal="left" vertical="center"/>
    </xf>
    <xf numFmtId="0" fontId="52" fillId="74" borderId="0" xfId="0" applyNumberFormat="1" applyFont="1" applyFill="1"/>
    <xf numFmtId="0" fontId="0" fillId="74" borderId="0" xfId="0" applyNumberFormat="1" applyFill="1"/>
    <xf numFmtId="0" fontId="52" fillId="74" borderId="13" xfId="0" applyNumberFormat="1" applyFont="1" applyFill="1" applyBorder="1"/>
    <xf numFmtId="0" fontId="52" fillId="74" borderId="16" xfId="0" applyNumberFormat="1" applyFont="1" applyFill="1" applyBorder="1"/>
    <xf numFmtId="0" fontId="57" fillId="74" borderId="0" xfId="0" applyNumberFormat="1" applyFont="1" applyFill="1"/>
    <xf numFmtId="0" fontId="52" fillId="74" borderId="14" xfId="0" applyNumberFormat="1" applyFont="1" applyFill="1" applyBorder="1"/>
    <xf numFmtId="0" fontId="54" fillId="74" borderId="7" xfId="0" applyNumberFormat="1" applyFont="1" applyFill="1" applyBorder="1" applyAlignment="1">
      <alignment horizontal="center" vertical="center" wrapText="1"/>
    </xf>
    <xf numFmtId="0" fontId="52" fillId="74" borderId="7" xfId="0" applyNumberFormat="1" applyFont="1" applyFill="1" applyBorder="1" applyAlignment="1">
      <alignment horizontal="center" vertical="center" wrapText="1"/>
    </xf>
    <xf numFmtId="0" fontId="52" fillId="74" borderId="0" xfId="0" applyNumberFormat="1" applyFont="1" applyFill="1" applyAlignment="1">
      <alignment vertical="center"/>
    </xf>
    <xf numFmtId="0" fontId="86" fillId="74" borderId="0" xfId="0" applyNumberFormat="1" applyFont="1" applyFill="1"/>
    <xf numFmtId="38" fontId="52" fillId="55" borderId="7" xfId="0" applyNumberFormat="1" applyFont="1" applyFill="1" applyBorder="1" applyAlignment="1">
      <alignment horizontal="center" vertical="center" wrapText="1"/>
    </xf>
    <xf numFmtId="0" fontId="87" fillId="0" borderId="17" xfId="0" applyNumberFormat="1" applyFont="1" applyBorder="1" applyAlignment="1">
      <alignment vertical="center" wrapText="1"/>
    </xf>
    <xf numFmtId="38" fontId="51" fillId="55" borderId="7" xfId="0" applyNumberFormat="1" applyFont="1" applyFill="1" applyBorder="1" applyAlignment="1">
      <alignment vertical="center"/>
    </xf>
    <xf numFmtId="38" fontId="54" fillId="57" borderId="7" xfId="0" applyNumberFormat="1" applyFont="1" applyFill="1" applyBorder="1" applyAlignment="1">
      <alignment horizontal="right" vertical="center" wrapText="1"/>
    </xf>
    <xf numFmtId="38" fontId="52" fillId="57" borderId="7" xfId="0" applyNumberFormat="1" applyFont="1" applyFill="1" applyBorder="1" applyAlignment="1">
      <alignment horizontal="right" vertical="center" wrapText="1"/>
    </xf>
    <xf numFmtId="38" fontId="54" fillId="58" borderId="7" xfId="0" applyNumberFormat="1" applyFont="1" applyFill="1" applyBorder="1" applyAlignment="1">
      <alignment horizontal="right" vertical="center" wrapText="1"/>
    </xf>
    <xf numFmtId="0" fontId="88" fillId="0" borderId="8" xfId="0" applyNumberFormat="1" applyFont="1" applyBorder="1"/>
    <xf numFmtId="0" fontId="88" fillId="0" borderId="25" xfId="0" applyNumberFormat="1" applyFont="1" applyBorder="1"/>
    <xf numFmtId="38" fontId="67" fillId="58" borderId="7" xfId="0" applyNumberFormat="1" applyFont="1" applyFill="1" applyBorder="1" applyAlignment="1">
      <alignment vertical="center" wrapText="1"/>
    </xf>
    <xf numFmtId="38" fontId="54" fillId="55" borderId="7" xfId="0" applyNumberFormat="1" applyFont="1" applyFill="1" applyBorder="1" applyAlignment="1">
      <alignment horizontal="left" vertical="center" wrapText="1"/>
    </xf>
    <xf numFmtId="38" fontId="52" fillId="57" borderId="7" xfId="0" applyNumberFormat="1" applyFont="1" applyFill="1" applyBorder="1" applyAlignment="1">
      <alignment horizontal="right" vertical="top" wrapText="1"/>
    </xf>
    <xf numFmtId="4" fontId="49" fillId="74" borderId="0" xfId="0" applyFont="1" applyFill="1"/>
    <xf numFmtId="4" fontId="0" fillId="74" borderId="0" xfId="0" applyFill="1" applyAlignment="1">
      <alignment horizontal="center" wrapText="1"/>
    </xf>
    <xf numFmtId="4" fontId="0" fillId="74" borderId="13" xfId="0" applyFill="1" applyBorder="1"/>
    <xf numFmtId="4" fontId="0" fillId="74" borderId="13" xfId="0" applyFill="1" applyBorder="1" applyAlignment="1">
      <alignment horizontal="center" wrapText="1"/>
    </xf>
    <xf numFmtId="4" fontId="85" fillId="74" borderId="0" xfId="0" applyFont="1" applyFill="1" applyAlignment="1">
      <alignment horizontal="left" wrapText="1"/>
    </xf>
    <xf numFmtId="4" fontId="0" fillId="74" borderId="0" xfId="0" applyFill="1" applyAlignment="1">
      <alignment horizontal="left" wrapText="1"/>
    </xf>
    <xf numFmtId="4" fontId="82" fillId="74" borderId="0" xfId="0" applyFont="1" applyFill="1" applyAlignment="1">
      <alignment horizontal="left" wrapText="1"/>
    </xf>
    <xf numFmtId="4" fontId="49" fillId="74" borderId="0" xfId="0" applyFont="1" applyFill="1" applyAlignment="1">
      <alignment horizontal="left" vertical="top" wrapText="1"/>
    </xf>
    <xf numFmtId="4" fontId="82" fillId="74" borderId="24" xfId="0" applyFont="1" applyFill="1" applyBorder="1" applyAlignment="1">
      <alignment horizontal="left" indent="1"/>
    </xf>
    <xf numFmtId="4" fontId="82" fillId="74" borderId="21" xfId="0" applyFont="1" applyFill="1" applyBorder="1" applyAlignment="1">
      <alignment horizontal="left" indent="1"/>
    </xf>
    <xf numFmtId="0" fontId="89" fillId="74" borderId="24" xfId="281" applyFont="1" applyFill="1" applyBorder="1" applyAlignment="1">
      <alignment horizontal="left" indent="1"/>
    </xf>
    <xf numFmtId="0" fontId="0" fillId="74" borderId="24" xfId="281" quotePrefix="1" applyFont="1" applyFill="1" applyBorder="1" applyAlignment="1">
      <alignment horizontal="center" vertical="center"/>
    </xf>
    <xf numFmtId="4" fontId="82" fillId="74" borderId="24" xfId="0" applyFont="1" applyFill="1" applyBorder="1" applyAlignment="1">
      <alignment horizontal="left" vertical="top" indent="1"/>
    </xf>
    <xf numFmtId="4" fontId="0" fillId="74" borderId="24" xfId="0" applyFill="1" applyBorder="1" applyAlignment="1" applyProtection="1">
      <alignment horizontal="left" indent="1"/>
      <protection locked="0"/>
    </xf>
    <xf numFmtId="4" fontId="0" fillId="74" borderId="24" xfId="0" applyFill="1" applyBorder="1" applyAlignment="1">
      <alignment horizontal="left" indent="1"/>
    </xf>
    <xf numFmtId="4" fontId="90" fillId="74" borderId="24" xfId="0" applyFont="1" applyFill="1" applyBorder="1" applyAlignment="1" applyProtection="1">
      <alignment horizontal="left" indent="1"/>
      <protection locked="0"/>
    </xf>
    <xf numFmtId="4" fontId="52" fillId="74" borderId="24" xfId="0" applyFont="1" applyFill="1" applyBorder="1" applyAlignment="1" applyProtection="1">
      <alignment horizontal="left" indent="1"/>
      <protection locked="0"/>
    </xf>
    <xf numFmtId="4" fontId="91" fillId="74" borderId="24" xfId="0" applyFont="1" applyFill="1" applyBorder="1" applyAlignment="1">
      <alignment horizontal="center" vertical="center" wrapText="1"/>
    </xf>
    <xf numFmtId="0" fontId="83" fillId="74" borderId="24" xfId="281" applyFill="1" applyBorder="1" applyAlignment="1" applyProtection="1">
      <alignment horizontal="center"/>
      <protection locked="0"/>
    </xf>
    <xf numFmtId="4" fontId="92" fillId="77" borderId="0" xfId="0" applyFont="1" applyFill="1"/>
    <xf numFmtId="4" fontId="0" fillId="77" borderId="0" xfId="0" applyFill="1"/>
    <xf numFmtId="4" fontId="92" fillId="77" borderId="0" xfId="0" applyFont="1" applyFill="1" applyAlignment="1">
      <alignment horizontal="centerContinuous"/>
    </xf>
    <xf numFmtId="4" fontId="93" fillId="77" borderId="0" xfId="0" applyFont="1" applyFill="1" applyAlignment="1">
      <alignment horizontal="centerContinuous"/>
    </xf>
    <xf numFmtId="4" fontId="95" fillId="77" borderId="0" xfId="0" applyFont="1" applyFill="1" applyAlignment="1">
      <alignment horizontal="centerContinuous"/>
    </xf>
    <xf numFmtId="4" fontId="96" fillId="77" borderId="0" xfId="0" applyFont="1" applyFill="1" applyAlignment="1">
      <alignment horizontal="centerContinuous"/>
    </xf>
    <xf numFmtId="4" fontId="97" fillId="77" borderId="0" xfId="0" applyFont="1" applyFill="1" applyAlignment="1">
      <alignment horizontal="centerContinuous"/>
    </xf>
    <xf numFmtId="4" fontId="99" fillId="77" borderId="0" xfId="0" applyFont="1" applyFill="1" applyAlignment="1">
      <alignment vertical="center"/>
    </xf>
    <xf numFmtId="4" fontId="100" fillId="77" borderId="0" xfId="0" applyFont="1" applyFill="1" applyAlignment="1">
      <alignment horizontal="right" vertical="center"/>
    </xf>
    <xf numFmtId="4" fontId="101" fillId="77" borderId="0" xfId="0" applyFont="1" applyFill="1"/>
    <xf numFmtId="170" fontId="100" fillId="77" borderId="0" xfId="0" applyNumberFormat="1" applyFont="1" applyFill="1" applyAlignment="1">
      <alignment horizontal="right" vertical="center"/>
    </xf>
    <xf numFmtId="4" fontId="101" fillId="77" borderId="0" xfId="0" applyFont="1" applyFill="1" applyAlignment="1">
      <alignment wrapText="1"/>
    </xf>
    <xf numFmtId="0" fontId="103" fillId="77" borderId="8" xfId="0" applyNumberFormat="1" applyFont="1" applyFill="1" applyBorder="1" applyAlignment="1">
      <alignment horizontal="left"/>
    </xf>
    <xf numFmtId="0" fontId="103" fillId="77" borderId="25" xfId="0" applyNumberFormat="1" applyFont="1" applyFill="1" applyBorder="1" applyAlignment="1">
      <alignment horizontal="left"/>
    </xf>
    <xf numFmtId="0" fontId="102" fillId="77" borderId="7" xfId="0" applyNumberFormat="1" applyFont="1" applyFill="1" applyBorder="1" applyAlignment="1">
      <alignment vertical="center" wrapText="1"/>
    </xf>
    <xf numFmtId="0" fontId="102" fillId="77" borderId="7" xfId="0" applyNumberFormat="1" applyFont="1" applyFill="1" applyBorder="1" applyAlignment="1">
      <alignment horizontal="center" vertical="center" wrapText="1"/>
    </xf>
    <xf numFmtId="3" fontId="101" fillId="77" borderId="7" xfId="0" applyNumberFormat="1" applyFont="1" applyFill="1" applyBorder="1" applyAlignment="1" applyProtection="1">
      <alignment horizontal="center" vertical="top"/>
      <protection locked="0"/>
    </xf>
    <xf numFmtId="40" fontId="101" fillId="77" borderId="7" xfId="0" applyNumberFormat="1" applyFont="1" applyFill="1" applyBorder="1" applyAlignment="1" applyProtection="1">
      <alignment horizontal="center" vertical="top"/>
      <protection locked="0"/>
    </xf>
    <xf numFmtId="0" fontId="101" fillId="77" borderId="7" xfId="0" quotePrefix="1" applyNumberFormat="1" applyFont="1" applyFill="1" applyBorder="1" applyAlignment="1">
      <alignment horizontal="center" vertical="center"/>
    </xf>
    <xf numFmtId="0" fontId="101" fillId="77" borderId="7" xfId="0" applyNumberFormat="1" applyFont="1" applyFill="1" applyBorder="1" applyAlignment="1">
      <alignment horizontal="left" vertical="center" wrapText="1" indent="1"/>
    </xf>
    <xf numFmtId="0" fontId="104" fillId="77" borderId="17" xfId="0" applyNumberFormat="1" applyFont="1" applyFill="1" applyBorder="1" applyAlignment="1">
      <alignment horizontal="left" vertical="center" wrapText="1" indent="1"/>
    </xf>
    <xf numFmtId="3" fontId="106" fillId="77" borderId="21" xfId="0" applyNumberFormat="1" applyFont="1" applyFill="1" applyBorder="1" applyAlignment="1">
      <alignment horizontal="center" vertical="center"/>
    </xf>
    <xf numFmtId="0" fontId="106" fillId="77" borderId="21" xfId="0" applyNumberFormat="1" applyFont="1" applyFill="1" applyBorder="1"/>
    <xf numFmtId="0" fontId="106" fillId="77" borderId="18" xfId="0" applyNumberFormat="1" applyFont="1" applyFill="1" applyBorder="1"/>
    <xf numFmtId="0" fontId="54" fillId="55" borderId="7" xfId="0" quotePrefix="1" applyNumberFormat="1" applyFont="1" applyFill="1" applyBorder="1" applyAlignment="1">
      <alignment horizontal="center"/>
    </xf>
    <xf numFmtId="0" fontId="54" fillId="55" borderId="7" xfId="0" applyNumberFormat="1" applyFont="1" applyFill="1" applyBorder="1" applyAlignment="1">
      <alignment wrapText="1"/>
    </xf>
    <xf numFmtId="3" fontId="82" fillId="74" borderId="21" xfId="0" applyNumberFormat="1" applyFont="1" applyFill="1" applyBorder="1" applyAlignment="1">
      <alignment horizontal="center"/>
    </xf>
    <xf numFmtId="3" fontId="82" fillId="74" borderId="7" xfId="0" applyNumberFormat="1" applyFont="1" applyFill="1" applyBorder="1" applyAlignment="1">
      <alignment horizontal="center"/>
    </xf>
    <xf numFmtId="3" fontId="85" fillId="76" borderId="7" xfId="0" applyNumberFormat="1" applyFont="1" applyFill="1" applyBorder="1" applyAlignment="1">
      <alignment horizontal="center"/>
    </xf>
    <xf numFmtId="38" fontId="52" fillId="74" borderId="7" xfId="0" applyNumberFormat="1" applyFont="1" applyFill="1" applyBorder="1" applyAlignment="1" applyProtection="1">
      <alignment horizontal="right" vertical="center" wrapText="1"/>
      <protection locked="0"/>
    </xf>
    <xf numFmtId="40" fontId="52" fillId="74" borderId="7" xfId="0" applyNumberFormat="1" applyFont="1" applyFill="1" applyBorder="1" applyAlignment="1" applyProtection="1">
      <alignment horizontal="right" vertical="center" wrapText="1"/>
      <protection locked="0"/>
    </xf>
    <xf numFmtId="10" fontId="52" fillId="74" borderId="7" xfId="238" applyNumberFormat="1" applyFont="1" applyFill="1" applyBorder="1" applyAlignment="1" applyProtection="1">
      <alignment horizontal="right" vertical="center" wrapText="1"/>
      <protection locked="0"/>
    </xf>
    <xf numFmtId="10" fontId="52" fillId="74" borderId="7" xfId="0" applyNumberFormat="1" applyFont="1" applyFill="1" applyBorder="1" applyAlignment="1" applyProtection="1">
      <alignment horizontal="right" vertical="center" wrapText="1"/>
      <protection locked="0"/>
    </xf>
    <xf numFmtId="38" fontId="54" fillId="74" borderId="7" xfId="0" applyNumberFormat="1" applyFont="1" applyFill="1" applyBorder="1" applyAlignment="1" applyProtection="1">
      <alignment horizontal="right" vertical="center" wrapText="1"/>
      <protection locked="0"/>
    </xf>
    <xf numFmtId="172" fontId="54" fillId="74" borderId="7" xfId="278" applyNumberFormat="1" applyFont="1" applyFill="1" applyBorder="1" applyAlignment="1" applyProtection="1">
      <alignment horizontal="right" vertical="center" wrapText="1"/>
      <protection locked="0"/>
    </xf>
    <xf numFmtId="3" fontId="52" fillId="74" borderId="7" xfId="0" applyNumberFormat="1" applyFont="1" applyFill="1" applyBorder="1" applyAlignment="1" applyProtection="1">
      <alignment horizontal="right" vertical="center" wrapText="1"/>
      <protection locked="0"/>
    </xf>
    <xf numFmtId="3" fontId="54" fillId="74" borderId="7" xfId="0" applyNumberFormat="1" applyFont="1" applyFill="1" applyBorder="1" applyAlignment="1" applyProtection="1">
      <alignment horizontal="right" vertical="center" wrapText="1"/>
      <protection locked="0"/>
    </xf>
    <xf numFmtId="168" fontId="52" fillId="74" borderId="7" xfId="0" applyNumberFormat="1" applyFont="1" applyFill="1" applyBorder="1" applyAlignment="1" applyProtection="1">
      <alignment horizontal="right" vertical="center" wrapText="1"/>
      <protection locked="0"/>
    </xf>
    <xf numFmtId="9" fontId="52" fillId="74" borderId="7" xfId="238" applyFont="1" applyFill="1" applyBorder="1" applyAlignment="1" applyProtection="1">
      <alignment horizontal="right" vertical="center" wrapText="1"/>
      <protection locked="0"/>
    </xf>
    <xf numFmtId="49" fontId="54" fillId="74" borderId="7" xfId="0" applyNumberFormat="1" applyFont="1" applyFill="1" applyBorder="1" applyAlignment="1" applyProtection="1">
      <alignment horizontal="center" vertical="center" wrapText="1"/>
      <protection locked="0"/>
    </xf>
    <xf numFmtId="38" fontId="52" fillId="74" borderId="7" xfId="0" applyNumberFormat="1" applyFont="1" applyFill="1" applyBorder="1" applyAlignment="1" applyProtection="1">
      <alignment horizontal="center" vertical="center" wrapText="1"/>
      <protection locked="0"/>
    </xf>
    <xf numFmtId="10" fontId="52" fillId="74" borderId="7" xfId="238" applyNumberFormat="1" applyFont="1" applyFill="1" applyBorder="1" applyAlignment="1" applyProtection="1">
      <alignment horizontal="center" vertical="center" wrapText="1"/>
      <protection locked="0"/>
    </xf>
    <xf numFmtId="40" fontId="52" fillId="74" borderId="7" xfId="0" applyNumberFormat="1" applyFont="1" applyFill="1" applyBorder="1" applyAlignment="1" applyProtection="1">
      <alignment horizontal="center" vertical="center"/>
      <protection locked="0"/>
    </xf>
    <xf numFmtId="38" fontId="52" fillId="74" borderId="7" xfId="0" applyNumberFormat="1" applyFont="1" applyFill="1" applyBorder="1" applyAlignment="1" applyProtection="1">
      <alignment horizontal="right" vertical="top" wrapText="1"/>
      <protection locked="0"/>
    </xf>
    <xf numFmtId="40" fontId="52" fillId="74" borderId="7" xfId="0" applyNumberFormat="1" applyFont="1" applyFill="1" applyBorder="1" applyAlignment="1" applyProtection="1">
      <alignment horizontal="right" vertical="top" wrapText="1"/>
      <protection locked="0"/>
    </xf>
    <xf numFmtId="10" fontId="52" fillId="74" borderId="7" xfId="238" applyNumberFormat="1" applyFont="1" applyFill="1" applyBorder="1" applyAlignment="1" applyProtection="1">
      <alignment horizontal="right" vertical="top" wrapText="1"/>
      <protection locked="0"/>
    </xf>
    <xf numFmtId="49" fontId="54" fillId="74" borderId="7" xfId="0" applyNumberFormat="1" applyFont="1" applyFill="1" applyBorder="1" applyAlignment="1" applyProtection="1">
      <alignment horizontal="right" vertical="top" wrapText="1"/>
      <protection locked="0"/>
    </xf>
    <xf numFmtId="40" fontId="52" fillId="74" borderId="7" xfId="0" quotePrefix="1" applyNumberFormat="1" applyFont="1" applyFill="1" applyBorder="1" applyAlignment="1" applyProtection="1">
      <alignment horizontal="right" vertical="center" wrapText="1"/>
      <protection locked="0"/>
    </xf>
    <xf numFmtId="9" fontId="64" fillId="0" borderId="7" xfId="0" quotePrefix="1" applyNumberFormat="1" applyFont="1" applyBorder="1" applyAlignment="1">
      <alignment horizontal="center" vertical="center" wrapText="1"/>
    </xf>
    <xf numFmtId="49" fontId="52" fillId="74" borderId="22" xfId="0" applyNumberFormat="1" applyFont="1" applyFill="1" applyBorder="1" applyAlignment="1" applyProtection="1">
      <alignment horizontal="left" vertical="center" wrapText="1"/>
      <protection locked="0"/>
    </xf>
    <xf numFmtId="38" fontId="52" fillId="74" borderId="23" xfId="0" applyNumberFormat="1" applyFont="1" applyFill="1" applyBorder="1" applyAlignment="1" applyProtection="1">
      <alignment horizontal="right" vertical="center" wrapText="1"/>
      <protection locked="0"/>
    </xf>
    <xf numFmtId="40" fontId="52" fillId="74" borderId="23" xfId="0" applyNumberFormat="1" applyFont="1" applyFill="1" applyBorder="1" applyAlignment="1" applyProtection="1">
      <alignment horizontal="right" vertical="center" wrapText="1"/>
      <protection locked="0"/>
    </xf>
    <xf numFmtId="10" fontId="52" fillId="74" borderId="23" xfId="0" applyNumberFormat="1" applyFont="1" applyFill="1" applyBorder="1" applyAlignment="1" applyProtection="1">
      <alignment horizontal="right" vertical="center" wrapText="1"/>
      <protection locked="0"/>
    </xf>
    <xf numFmtId="10" fontId="52" fillId="74" borderId="19" xfId="0" applyNumberFormat="1" applyFont="1" applyFill="1" applyBorder="1" applyAlignment="1" applyProtection="1">
      <alignment horizontal="right" vertical="center" wrapText="1"/>
      <protection locked="0"/>
    </xf>
    <xf numFmtId="49" fontId="52" fillId="74" borderId="7" xfId="0" applyNumberFormat="1" applyFont="1" applyFill="1" applyBorder="1" applyAlignment="1" applyProtection="1">
      <alignment horizontal="left" vertical="center" wrapText="1"/>
      <protection locked="0"/>
    </xf>
    <xf numFmtId="38" fontId="52" fillId="74" borderId="7" xfId="0" applyNumberFormat="1" applyFont="1" applyFill="1" applyBorder="1" applyAlignment="1">
      <alignment horizontal="right" vertical="center" wrapText="1"/>
    </xf>
    <xf numFmtId="38" fontId="52" fillId="74" borderId="37" xfId="0" applyNumberFormat="1" applyFont="1" applyFill="1" applyBorder="1" applyAlignment="1">
      <alignment horizontal="right" vertical="center" wrapText="1"/>
    </xf>
    <xf numFmtId="49" fontId="54" fillId="74" borderId="7" xfId="0" applyNumberFormat="1" applyFont="1" applyFill="1" applyBorder="1" applyAlignment="1" applyProtection="1">
      <alignment horizontal="left" vertical="center" wrapText="1"/>
      <protection locked="0"/>
    </xf>
    <xf numFmtId="40" fontId="54" fillId="74" borderId="7" xfId="0" applyNumberFormat="1" applyFont="1" applyFill="1" applyBorder="1" applyAlignment="1" applyProtection="1">
      <alignment horizontal="right" vertical="center" wrapText="1"/>
      <protection locked="0"/>
    </xf>
    <xf numFmtId="38" fontId="54" fillId="74" borderId="37" xfId="0" applyNumberFormat="1" applyFont="1" applyFill="1" applyBorder="1" applyAlignment="1">
      <alignment horizontal="right" vertical="center" wrapText="1"/>
    </xf>
    <xf numFmtId="9" fontId="54" fillId="74" borderId="7" xfId="238" applyFont="1" applyFill="1" applyBorder="1" applyAlignment="1" applyProtection="1">
      <alignment horizontal="right" vertical="center" wrapText="1"/>
      <protection locked="0"/>
    </xf>
    <xf numFmtId="10" fontId="54" fillId="74" borderId="7" xfId="0" applyNumberFormat="1" applyFont="1" applyFill="1" applyBorder="1" applyAlignment="1" applyProtection="1">
      <alignment horizontal="right" vertical="center" wrapText="1"/>
      <protection locked="0"/>
    </xf>
    <xf numFmtId="10" fontId="54" fillId="74" borderId="7" xfId="238" applyNumberFormat="1" applyFont="1" applyFill="1" applyBorder="1" applyAlignment="1" applyProtection="1">
      <alignment horizontal="right" vertical="center" wrapText="1"/>
      <protection locked="0"/>
    </xf>
    <xf numFmtId="38" fontId="54" fillId="74" borderId="7" xfId="0" applyNumberFormat="1" applyFont="1" applyFill="1" applyBorder="1" applyAlignment="1" applyProtection="1">
      <alignment horizontal="right" vertical="top" wrapText="1"/>
      <protection locked="0"/>
    </xf>
    <xf numFmtId="49" fontId="54" fillId="74" borderId="7" xfId="0" applyNumberFormat="1" applyFont="1" applyFill="1" applyBorder="1" applyAlignment="1" applyProtection="1">
      <alignment horizontal="right" vertical="center" wrapText="1"/>
      <protection locked="0"/>
    </xf>
    <xf numFmtId="174" fontId="52" fillId="74" borderId="7" xfId="238" applyNumberFormat="1" applyFont="1" applyFill="1" applyBorder="1" applyAlignment="1" applyProtection="1">
      <alignment horizontal="right" vertical="center" wrapText="1"/>
      <protection locked="0"/>
    </xf>
    <xf numFmtId="38" fontId="108" fillId="58" borderId="7" xfId="0" applyNumberFormat="1" applyFont="1" applyFill="1" applyBorder="1" applyAlignment="1">
      <alignment vertical="center" wrapText="1"/>
    </xf>
    <xf numFmtId="4" fontId="102" fillId="77" borderId="0" xfId="0" applyFont="1" applyFill="1"/>
    <xf numFmtId="4" fontId="82" fillId="78" borderId="0" xfId="0" applyFont="1" applyFill="1"/>
    <xf numFmtId="4" fontId="0" fillId="78" borderId="0" xfId="0" applyFill="1"/>
    <xf numFmtId="4" fontId="82" fillId="78" borderId="0" xfId="0" applyFont="1" applyFill="1" applyAlignment="1">
      <alignment wrapText="1"/>
    </xf>
    <xf numFmtId="4" fontId="85" fillId="78" borderId="23" xfId="0" applyFont="1" applyFill="1" applyBorder="1" applyAlignment="1">
      <alignment horizontal="center"/>
    </xf>
    <xf numFmtId="4" fontId="85" fillId="78" borderId="22" xfId="0" applyFont="1" applyFill="1" applyBorder="1" applyAlignment="1">
      <alignment horizontal="center"/>
    </xf>
    <xf numFmtId="4" fontId="85" fillId="78" borderId="0" xfId="0" applyFont="1" applyFill="1"/>
    <xf numFmtId="4" fontId="109" fillId="55" borderId="41" xfId="0" applyFont="1" applyFill="1" applyBorder="1" applyAlignment="1">
      <alignment wrapText="1"/>
    </xf>
    <xf numFmtId="4" fontId="85" fillId="79" borderId="42" xfId="0" applyFont="1" applyFill="1" applyBorder="1" applyAlignment="1">
      <alignment horizontal="center" vertical="center" wrapText="1"/>
    </xf>
    <xf numFmtId="4" fontId="85" fillId="79" borderId="25" xfId="0" applyFont="1" applyFill="1" applyBorder="1" applyAlignment="1">
      <alignment horizontal="center" vertical="center" wrapText="1"/>
    </xf>
    <xf numFmtId="4" fontId="85" fillId="79" borderId="43" xfId="0" applyFont="1" applyFill="1" applyBorder="1" applyAlignment="1">
      <alignment horizontal="center" vertical="center" wrapText="1"/>
    </xf>
    <xf numFmtId="4" fontId="85" fillId="78" borderId="7" xfId="0" applyFont="1" applyFill="1" applyBorder="1" applyAlignment="1">
      <alignment wrapText="1"/>
    </xf>
    <xf numFmtId="4" fontId="85" fillId="0" borderId="7" xfId="0" applyFont="1" applyBorder="1"/>
    <xf numFmtId="4" fontId="82" fillId="80" borderId="44" xfId="0" applyFont="1" applyFill="1" applyBorder="1" applyAlignment="1">
      <alignment wrapText="1"/>
    </xf>
    <xf numFmtId="4" fontId="82" fillId="80" borderId="45" xfId="0" applyFont="1" applyFill="1" applyBorder="1" applyAlignment="1">
      <alignment wrapText="1"/>
    </xf>
    <xf numFmtId="4" fontId="85" fillId="78" borderId="21" xfId="0" applyFont="1" applyFill="1" applyBorder="1" applyAlignment="1">
      <alignment wrapText="1"/>
    </xf>
    <xf numFmtId="4" fontId="85" fillId="0" borderId="21" xfId="0" applyFont="1" applyBorder="1"/>
    <xf numFmtId="4" fontId="82" fillId="78" borderId="45" xfId="0" applyFont="1" applyFill="1" applyBorder="1" applyAlignment="1">
      <alignment wrapText="1"/>
    </xf>
    <xf numFmtId="4" fontId="82" fillId="80" borderId="46" xfId="0" applyFont="1" applyFill="1" applyBorder="1" applyAlignment="1">
      <alignment wrapText="1"/>
    </xf>
    <xf numFmtId="4" fontId="85" fillId="80" borderId="47" xfId="0" applyFont="1" applyFill="1" applyBorder="1" applyAlignment="1">
      <alignment wrapText="1"/>
    </xf>
    <xf numFmtId="4" fontId="85" fillId="81" borderId="21" xfId="0" applyFont="1" applyFill="1" applyBorder="1"/>
    <xf numFmtId="4" fontId="82" fillId="78" borderId="46" xfId="0" applyFont="1" applyFill="1" applyBorder="1" applyAlignment="1">
      <alignment wrapText="1"/>
    </xf>
    <xf numFmtId="3" fontId="82" fillId="78" borderId="45" xfId="0" applyNumberFormat="1" applyFont="1" applyFill="1" applyBorder="1" applyAlignment="1">
      <alignment wrapText="1"/>
    </xf>
    <xf numFmtId="4" fontId="82" fillId="78" borderId="45" xfId="0" applyFont="1" applyFill="1" applyBorder="1" applyAlignment="1">
      <alignment horizontal="right" wrapText="1"/>
    </xf>
    <xf numFmtId="4" fontId="82" fillId="78" borderId="46" xfId="0" applyFont="1" applyFill="1" applyBorder="1" applyAlignment="1">
      <alignment horizontal="right" wrapText="1"/>
    </xf>
    <xf numFmtId="4" fontId="82" fillId="78" borderId="48" xfId="0" applyFont="1" applyFill="1" applyBorder="1" applyAlignment="1">
      <alignment wrapText="1"/>
    </xf>
    <xf numFmtId="4" fontId="82" fillId="78" borderId="17" xfId="0" applyFont="1" applyFill="1" applyBorder="1" applyAlignment="1">
      <alignment wrapText="1"/>
    </xf>
    <xf numFmtId="3" fontId="82" fillId="78" borderId="49" xfId="0" applyNumberFormat="1" applyFont="1" applyFill="1" applyBorder="1" applyAlignment="1">
      <alignment wrapText="1"/>
    </xf>
    <xf numFmtId="4" fontId="82" fillId="78" borderId="49" xfId="0" applyFont="1" applyFill="1" applyBorder="1" applyAlignment="1">
      <alignment wrapText="1"/>
    </xf>
    <xf numFmtId="4" fontId="82" fillId="78" borderId="50" xfId="0" applyFont="1" applyFill="1" applyBorder="1" applyAlignment="1">
      <alignment wrapText="1"/>
    </xf>
    <xf numFmtId="3" fontId="82" fillId="78" borderId="48" xfId="0" applyNumberFormat="1" applyFont="1" applyFill="1" applyBorder="1" applyAlignment="1">
      <alignment wrapText="1"/>
    </xf>
    <xf numFmtId="3" fontId="85" fillId="78" borderId="46" xfId="0" applyNumberFormat="1" applyFont="1" applyFill="1" applyBorder="1" applyAlignment="1">
      <alignment wrapText="1"/>
    </xf>
    <xf numFmtId="3" fontId="82" fillId="78" borderId="46" xfId="0" applyNumberFormat="1" applyFont="1" applyFill="1" applyBorder="1" applyAlignment="1">
      <alignment wrapText="1"/>
    </xf>
    <xf numFmtId="3" fontId="85" fillId="78" borderId="45" xfId="0" applyNumberFormat="1" applyFont="1" applyFill="1" applyBorder="1" applyAlignment="1">
      <alignment wrapText="1"/>
    </xf>
    <xf numFmtId="0" fontId="56" fillId="0" borderId="19" xfId="0" applyNumberFormat="1" applyFont="1" applyBorder="1" applyAlignment="1">
      <alignment vertical="center" wrapText="1"/>
    </xf>
    <xf numFmtId="0" fontId="55" fillId="0" borderId="22" xfId="0" applyNumberFormat="1" applyFont="1" applyBorder="1" applyAlignment="1">
      <alignment vertical="center" wrapText="1"/>
    </xf>
    <xf numFmtId="0" fontId="54" fillId="74" borderId="7" xfId="0" applyNumberFormat="1" applyFont="1" applyFill="1" applyBorder="1" applyAlignment="1" applyProtection="1">
      <alignment horizontal="center" vertical="center" wrapText="1"/>
      <protection locked="0"/>
    </xf>
    <xf numFmtId="0" fontId="60" fillId="74" borderId="0" xfId="0" applyNumberFormat="1" applyFont="1" applyFill="1"/>
    <xf numFmtId="0" fontId="60" fillId="74" borderId="13" xfId="0" applyNumberFormat="1" applyFont="1" applyFill="1" applyBorder="1"/>
    <xf numFmtId="0" fontId="60" fillId="74" borderId="14" xfId="0" applyNumberFormat="1" applyFont="1" applyFill="1" applyBorder="1"/>
    <xf numFmtId="0" fontId="52" fillId="74" borderId="0" xfId="0" applyNumberFormat="1" applyFont="1" applyFill="1" applyAlignment="1">
      <alignment horizontal="center" vertical="center" wrapText="1"/>
    </xf>
    <xf numFmtId="0" fontId="52" fillId="74" borderId="14" xfId="0" applyNumberFormat="1" applyFont="1" applyFill="1" applyBorder="1" applyAlignment="1">
      <alignment horizontal="center" vertical="center" wrapText="1"/>
    </xf>
    <xf numFmtId="0" fontId="52" fillId="74" borderId="15" xfId="0" applyNumberFormat="1" applyFont="1" applyFill="1" applyBorder="1"/>
    <xf numFmtId="166" fontId="52" fillId="74" borderId="15" xfId="0" applyNumberFormat="1" applyFont="1" applyFill="1" applyBorder="1" applyProtection="1">
      <protection locked="0"/>
    </xf>
    <xf numFmtId="0" fontId="52" fillId="74" borderId="7" xfId="0" quotePrefix="1" applyNumberFormat="1" applyFont="1" applyFill="1" applyBorder="1" applyAlignment="1">
      <alignment horizontal="center" vertical="center" wrapText="1"/>
    </xf>
    <xf numFmtId="0" fontId="52" fillId="74" borderId="7" xfId="0" applyNumberFormat="1" applyFont="1" applyFill="1" applyBorder="1" applyAlignment="1">
      <alignment vertical="center" wrapText="1"/>
    </xf>
    <xf numFmtId="166" fontId="0" fillId="74" borderId="0" xfId="0" applyNumberFormat="1" applyFill="1" applyProtection="1">
      <protection locked="0"/>
    </xf>
    <xf numFmtId="166" fontId="60" fillId="74" borderId="15" xfId="0" applyNumberFormat="1" applyFont="1" applyFill="1" applyBorder="1" applyProtection="1">
      <protection locked="0"/>
    </xf>
    <xf numFmtId="0" fontId="54" fillId="74" borderId="19" xfId="0" applyNumberFormat="1" applyFont="1" applyFill="1" applyBorder="1" applyAlignment="1">
      <alignment horizontal="center" vertical="top"/>
    </xf>
    <xf numFmtId="0" fontId="54" fillId="74" borderId="22" xfId="0" applyNumberFormat="1" applyFont="1" applyFill="1" applyBorder="1" applyAlignment="1">
      <alignment horizontal="center" vertical="top"/>
    </xf>
    <xf numFmtId="0" fontId="52" fillId="74" borderId="7" xfId="0" applyNumberFormat="1" applyFont="1" applyFill="1" applyBorder="1" applyAlignment="1">
      <alignment horizontal="center" vertical="top"/>
    </xf>
    <xf numFmtId="0" fontId="54" fillId="74" borderId="15" xfId="0" applyNumberFormat="1" applyFont="1" applyFill="1" applyBorder="1" applyAlignment="1">
      <alignment horizontal="center" vertical="top"/>
    </xf>
    <xf numFmtId="0" fontId="54" fillId="74" borderId="14" xfId="0" applyNumberFormat="1" applyFont="1" applyFill="1" applyBorder="1" applyAlignment="1">
      <alignment horizontal="center" vertical="top"/>
    </xf>
    <xf numFmtId="49" fontId="52" fillId="74" borderId="7" xfId="0" applyNumberFormat="1" applyFont="1" applyFill="1" applyBorder="1" applyAlignment="1" applyProtection="1">
      <alignment horizontal="center" vertical="center" wrapText="1"/>
      <protection locked="0"/>
    </xf>
    <xf numFmtId="4" fontId="98" fillId="77" borderId="0" xfId="0" applyFont="1" applyFill="1" applyAlignment="1">
      <alignment horizontal="center"/>
    </xf>
    <xf numFmtId="4" fontId="94" fillId="77" borderId="0" xfId="0" applyFont="1" applyFill="1" applyAlignment="1">
      <alignment horizontal="center"/>
    </xf>
    <xf numFmtId="4" fontId="101" fillId="77" borderId="0" xfId="0" applyFont="1" applyFill="1"/>
    <xf numFmtId="4" fontId="101" fillId="77" borderId="0" xfId="0" applyFont="1" applyFill="1" applyAlignment="1">
      <alignment wrapText="1"/>
    </xf>
    <xf numFmtId="4" fontId="101" fillId="77" borderId="0" xfId="0" applyFont="1" applyFill="1" applyAlignment="1">
      <alignment vertical="top" wrapText="1"/>
    </xf>
    <xf numFmtId="4" fontId="102" fillId="77" borderId="0" xfId="0" applyFont="1" applyFill="1"/>
    <xf numFmtId="4" fontId="101" fillId="77" borderId="0" xfId="0" applyFont="1" applyFill="1" applyAlignment="1">
      <alignment horizontal="left" vertical="top" wrapText="1"/>
    </xf>
    <xf numFmtId="0" fontId="87" fillId="0" borderId="13" xfId="0" applyNumberFormat="1" applyFont="1" applyBorder="1" applyAlignment="1">
      <alignment vertical="center" wrapText="1"/>
    </xf>
    <xf numFmtId="0" fontId="87" fillId="0" borderId="17" xfId="0" applyNumberFormat="1" applyFont="1" applyBorder="1" applyAlignment="1">
      <alignment vertical="center" wrapText="1"/>
    </xf>
    <xf numFmtId="0" fontId="104" fillId="77" borderId="7" xfId="0" applyNumberFormat="1" applyFont="1" applyFill="1" applyBorder="1" applyAlignment="1">
      <alignment horizontal="center" vertical="center"/>
    </xf>
    <xf numFmtId="0" fontId="104" fillId="77" borderId="7" xfId="0" applyNumberFormat="1" applyFont="1" applyFill="1" applyBorder="1" applyAlignment="1">
      <alignment horizontal="center" vertical="center" wrapText="1"/>
    </xf>
    <xf numFmtId="0" fontId="102" fillId="77" borderId="7" xfId="0" applyNumberFormat="1" applyFont="1" applyFill="1" applyBorder="1" applyAlignment="1">
      <alignment horizontal="left" vertical="center" wrapText="1"/>
    </xf>
    <xf numFmtId="0" fontId="102" fillId="77" borderId="8" xfId="0" applyNumberFormat="1" applyFont="1" applyFill="1" applyBorder="1"/>
    <xf numFmtId="0" fontId="102" fillId="77" borderId="20" xfId="0" applyNumberFormat="1" applyFont="1" applyFill="1" applyBorder="1"/>
    <xf numFmtId="0" fontId="87" fillId="0" borderId="18" xfId="0" applyNumberFormat="1" applyFont="1" applyBorder="1" applyAlignment="1">
      <alignment vertical="center" wrapText="1"/>
    </xf>
    <xf numFmtId="0" fontId="102" fillId="77" borderId="8" xfId="0" applyNumberFormat="1" applyFont="1" applyFill="1" applyBorder="1" applyAlignment="1">
      <alignment horizontal="left" wrapText="1"/>
    </xf>
    <xf numFmtId="0" fontId="102" fillId="77" borderId="20" xfId="0" applyNumberFormat="1" applyFont="1" applyFill="1" applyBorder="1" applyAlignment="1">
      <alignment horizontal="left" wrapText="1"/>
    </xf>
    <xf numFmtId="0" fontId="102" fillId="77" borderId="25" xfId="0" applyNumberFormat="1" applyFont="1" applyFill="1" applyBorder="1" applyAlignment="1">
      <alignment horizontal="left" wrapText="1"/>
    </xf>
    <xf numFmtId="0" fontId="54" fillId="74" borderId="7" xfId="0" applyNumberFormat="1" applyFont="1" applyFill="1" applyBorder="1" applyAlignment="1">
      <alignment horizontal="center" vertical="center" wrapText="1"/>
    </xf>
    <xf numFmtId="0" fontId="87" fillId="74" borderId="13" xfId="0" applyNumberFormat="1" applyFont="1" applyFill="1" applyBorder="1" applyAlignment="1">
      <alignment vertical="center" wrapText="1"/>
    </xf>
    <xf numFmtId="0" fontId="87" fillId="74" borderId="17" xfId="0" applyNumberFormat="1" applyFont="1" applyFill="1" applyBorder="1" applyAlignment="1">
      <alignment vertical="center" wrapText="1"/>
    </xf>
    <xf numFmtId="0" fontId="102" fillId="77" borderId="7" xfId="0" applyNumberFormat="1" applyFont="1" applyFill="1" applyBorder="1" applyAlignment="1">
      <alignment horizontal="left" vertical="center" wrapText="1" indent="1"/>
    </xf>
    <xf numFmtId="0" fontId="105" fillId="77" borderId="8" xfId="0" applyNumberFormat="1" applyFont="1" applyFill="1" applyBorder="1" applyAlignment="1">
      <alignment horizontal="left" vertical="center" wrapText="1"/>
    </xf>
    <xf numFmtId="0" fontId="105" fillId="77" borderId="20" xfId="0" applyNumberFormat="1" applyFont="1" applyFill="1" applyBorder="1" applyAlignment="1">
      <alignment horizontal="left" vertical="center" wrapText="1"/>
    </xf>
    <xf numFmtId="0" fontId="105" fillId="77" borderId="25" xfId="0" applyNumberFormat="1" applyFont="1" applyFill="1" applyBorder="1" applyAlignment="1">
      <alignment horizontal="left" vertical="center" wrapText="1"/>
    </xf>
    <xf numFmtId="0" fontId="67" fillId="0" borderId="19" xfId="0" applyNumberFormat="1" applyFont="1" applyBorder="1" applyAlignment="1">
      <alignment horizontal="center"/>
    </xf>
    <xf numFmtId="0" fontId="67" fillId="0" borderId="22" xfId="0" applyNumberFormat="1" applyFont="1" applyBorder="1" applyAlignment="1">
      <alignment horizontal="center"/>
    </xf>
    <xf numFmtId="0" fontId="67" fillId="0" borderId="18" xfId="0" applyNumberFormat="1" applyFont="1" applyBorder="1" applyAlignment="1">
      <alignment horizontal="center"/>
    </xf>
    <xf numFmtId="0" fontId="67" fillId="0" borderId="17" xfId="0" applyNumberFormat="1" applyFont="1" applyBorder="1" applyAlignment="1">
      <alignment horizontal="center"/>
    </xf>
    <xf numFmtId="0" fontId="54" fillId="55" borderId="7" xfId="0" applyNumberFormat="1" applyFont="1" applyFill="1" applyBorder="1" applyAlignment="1">
      <alignment horizontal="left" vertical="center" wrapText="1" indent="1"/>
    </xf>
    <xf numFmtId="0" fontId="105" fillId="77" borderId="7" xfId="0" applyNumberFormat="1" applyFont="1" applyFill="1" applyBorder="1" applyAlignment="1">
      <alignment horizontal="center" vertical="center" wrapText="1"/>
    </xf>
    <xf numFmtId="0" fontId="67" fillId="0" borderId="19" xfId="0" applyNumberFormat="1" applyFont="1" applyBorder="1" applyAlignment="1">
      <alignment horizontal="center" vertical="center"/>
    </xf>
    <xf numFmtId="0" fontId="67" fillId="0" borderId="22" xfId="0" applyNumberFormat="1" applyFont="1" applyBorder="1" applyAlignment="1">
      <alignment horizontal="center" vertical="center"/>
    </xf>
    <xf numFmtId="0" fontId="67" fillId="0" borderId="15" xfId="0" applyNumberFormat="1" applyFont="1" applyBorder="1" applyAlignment="1">
      <alignment horizontal="center" vertical="center"/>
    </xf>
    <xf numFmtId="0" fontId="67" fillId="0" borderId="14" xfId="0" applyNumberFormat="1" applyFont="1" applyBorder="1" applyAlignment="1">
      <alignment horizontal="center" vertical="center"/>
    </xf>
    <xf numFmtId="0" fontId="67" fillId="0" borderId="18" xfId="0" applyNumberFormat="1" applyFont="1" applyBorder="1" applyAlignment="1">
      <alignment horizontal="center" vertical="center"/>
    </xf>
    <xf numFmtId="0" fontId="67" fillId="0" borderId="17" xfId="0" applyNumberFormat="1" applyFont="1" applyBorder="1" applyAlignment="1">
      <alignment horizontal="center" vertical="center"/>
    </xf>
    <xf numFmtId="0" fontId="54" fillId="0" borderId="7" xfId="0" applyNumberFormat="1" applyFont="1" applyBorder="1" applyAlignment="1">
      <alignment horizontal="center" vertical="center" wrapText="1"/>
    </xf>
    <xf numFmtId="0" fontId="102" fillId="77" borderId="8" xfId="0" applyNumberFormat="1" applyFont="1" applyFill="1" applyBorder="1" applyAlignment="1">
      <alignment horizontal="left"/>
    </xf>
    <xf numFmtId="0" fontId="102" fillId="77" borderId="20" xfId="0" applyNumberFormat="1" applyFont="1" applyFill="1" applyBorder="1" applyAlignment="1">
      <alignment horizontal="left"/>
    </xf>
    <xf numFmtId="0" fontId="102" fillId="77" borderId="25" xfId="0" applyNumberFormat="1" applyFont="1" applyFill="1" applyBorder="1" applyAlignment="1">
      <alignment horizontal="left"/>
    </xf>
    <xf numFmtId="0" fontId="105" fillId="77" borderId="8" xfId="0" applyNumberFormat="1" applyFont="1" applyFill="1" applyBorder="1" applyAlignment="1">
      <alignment horizontal="left" vertical="center" wrapText="1" indent="1"/>
    </xf>
    <xf numFmtId="0" fontId="105" fillId="77" borderId="20" xfId="0" applyNumberFormat="1" applyFont="1" applyFill="1" applyBorder="1" applyAlignment="1">
      <alignment horizontal="left" vertical="center" wrapText="1" indent="1"/>
    </xf>
    <xf numFmtId="0" fontId="105" fillId="77" borderId="25" xfId="0" applyNumberFormat="1" applyFont="1" applyFill="1" applyBorder="1" applyAlignment="1">
      <alignment horizontal="left" vertical="center" wrapText="1" indent="1"/>
    </xf>
    <xf numFmtId="0" fontId="66" fillId="0" borderId="13" xfId="0" applyNumberFormat="1" applyFont="1" applyBorder="1" applyAlignment="1">
      <alignment horizontal="left" vertical="center" wrapText="1"/>
    </xf>
    <xf numFmtId="0" fontId="66" fillId="0" borderId="17" xfId="0" applyNumberFormat="1" applyFont="1" applyBorder="1" applyAlignment="1">
      <alignment horizontal="left" vertical="center" wrapText="1"/>
    </xf>
    <xf numFmtId="0" fontId="64" fillId="0" borderId="7" xfId="0" applyNumberFormat="1" applyFont="1" applyBorder="1" applyAlignment="1">
      <alignment horizontal="center" vertical="center" wrapText="1"/>
    </xf>
    <xf numFmtId="0" fontId="51" fillId="0" borderId="7" xfId="0" applyNumberFormat="1" applyFont="1" applyBorder="1" applyAlignment="1">
      <alignment horizontal="center" vertical="center" wrapText="1"/>
    </xf>
    <xf numFmtId="0" fontId="51" fillId="0" borderId="7" xfId="0" applyNumberFormat="1" applyFont="1" applyBorder="1" applyAlignment="1">
      <alignment horizontal="center" vertical="center"/>
    </xf>
    <xf numFmtId="0" fontId="103" fillId="77" borderId="8" xfId="0" applyNumberFormat="1" applyFont="1" applyFill="1" applyBorder="1" applyAlignment="1">
      <alignment horizontal="left" vertical="center" wrapText="1"/>
    </xf>
    <xf numFmtId="0" fontId="103" fillId="77" borderId="20" xfId="0" applyNumberFormat="1" applyFont="1" applyFill="1" applyBorder="1" applyAlignment="1">
      <alignment horizontal="left" vertical="center" wrapText="1"/>
    </xf>
    <xf numFmtId="0" fontId="103" fillId="77" borderId="25" xfId="0" applyNumberFormat="1" applyFont="1" applyFill="1" applyBorder="1" applyAlignment="1">
      <alignment horizontal="left" vertical="center" wrapText="1"/>
    </xf>
    <xf numFmtId="0" fontId="60" fillId="0" borderId="19" xfId="0" applyNumberFormat="1" applyFont="1" applyBorder="1" applyAlignment="1">
      <alignment horizontal="center" vertical="center" wrapText="1"/>
    </xf>
    <xf numFmtId="0" fontId="60" fillId="0" borderId="22" xfId="0" applyNumberFormat="1" applyFont="1" applyBorder="1" applyAlignment="1">
      <alignment horizontal="center" vertical="center" wrapText="1"/>
    </xf>
    <xf numFmtId="0" fontId="60" fillId="0" borderId="18" xfId="0" applyNumberFormat="1" applyFont="1" applyBorder="1" applyAlignment="1">
      <alignment horizontal="center" vertical="center" wrapText="1"/>
    </xf>
    <xf numFmtId="0" fontId="60" fillId="0" borderId="17" xfId="0" applyNumberFormat="1" applyFont="1" applyBorder="1" applyAlignment="1">
      <alignment horizontal="center" vertical="center" wrapText="1"/>
    </xf>
    <xf numFmtId="0" fontId="60" fillId="0" borderId="23" xfId="0" applyNumberFormat="1" applyFont="1" applyBorder="1" applyAlignment="1">
      <alignment horizontal="center" vertical="center" wrapText="1"/>
    </xf>
    <xf numFmtId="0" fontId="60" fillId="0" borderId="24" xfId="0" applyNumberFormat="1" applyFont="1" applyBorder="1" applyAlignment="1">
      <alignment horizontal="center" vertical="center" wrapText="1"/>
    </xf>
    <xf numFmtId="0" fontId="60" fillId="0" borderId="21" xfId="0" applyNumberFormat="1" applyFont="1" applyBorder="1" applyAlignment="1">
      <alignment horizontal="center" vertical="center" wrapText="1"/>
    </xf>
    <xf numFmtId="0" fontId="60" fillId="0" borderId="16" xfId="0" applyNumberFormat="1" applyFont="1" applyBorder="1" applyAlignment="1">
      <alignment horizontal="center" vertical="center" wrapText="1"/>
    </xf>
    <xf numFmtId="0" fontId="60" fillId="0" borderId="13" xfId="0" applyNumberFormat="1" applyFont="1" applyBorder="1" applyAlignment="1">
      <alignment horizontal="center" vertical="center" wrapText="1"/>
    </xf>
    <xf numFmtId="0" fontId="60" fillId="0" borderId="14" xfId="0" applyNumberFormat="1" applyFont="1" applyBorder="1" applyAlignment="1">
      <alignment horizontal="center" vertical="center" wrapText="1"/>
    </xf>
    <xf numFmtId="0" fontId="107" fillId="77" borderId="8" xfId="0" applyNumberFormat="1" applyFont="1" applyFill="1" applyBorder="1" applyAlignment="1">
      <alignment horizontal="left" vertical="center" wrapText="1" indent="1"/>
    </xf>
    <xf numFmtId="0" fontId="107" fillId="77" borderId="20" xfId="0" applyNumberFormat="1" applyFont="1" applyFill="1" applyBorder="1" applyAlignment="1">
      <alignment horizontal="left" vertical="center" wrapText="1" indent="1"/>
    </xf>
    <xf numFmtId="0" fontId="107" fillId="77" borderId="25" xfId="0" applyNumberFormat="1" applyFont="1" applyFill="1" applyBorder="1" applyAlignment="1">
      <alignment horizontal="left" vertical="center" wrapText="1" indent="1"/>
    </xf>
    <xf numFmtId="0" fontId="71" fillId="55" borderId="8" xfId="0" applyNumberFormat="1" applyFont="1" applyFill="1" applyBorder="1" applyAlignment="1">
      <alignment horizontal="left" vertical="center" wrapText="1" indent="1"/>
    </xf>
    <xf numFmtId="0" fontId="71" fillId="55" borderId="20" xfId="0" applyNumberFormat="1" applyFont="1" applyFill="1" applyBorder="1" applyAlignment="1">
      <alignment horizontal="left" vertical="center" wrapText="1" indent="1"/>
    </xf>
    <xf numFmtId="0" fontId="71" fillId="55" borderId="25" xfId="0" applyNumberFormat="1" applyFont="1" applyFill="1" applyBorder="1" applyAlignment="1">
      <alignment horizontal="left" vertical="center" wrapText="1" indent="1"/>
    </xf>
    <xf numFmtId="0" fontId="51" fillId="0" borderId="8" xfId="0" applyNumberFormat="1" applyFont="1" applyBorder="1" applyAlignment="1">
      <alignment horizontal="center" vertical="center" wrapText="1"/>
    </xf>
    <xf numFmtId="0" fontId="51" fillId="0" borderId="20" xfId="0" applyNumberFormat="1" applyFont="1" applyBorder="1" applyAlignment="1">
      <alignment horizontal="center" vertical="center" wrapText="1"/>
    </xf>
    <xf numFmtId="0" fontId="51" fillId="0" borderId="25" xfId="0" applyNumberFormat="1" applyFont="1" applyBorder="1" applyAlignment="1">
      <alignment horizontal="center" vertical="center" wrapText="1"/>
    </xf>
    <xf numFmtId="0" fontId="51" fillId="0" borderId="7" xfId="0" applyNumberFormat="1" applyFont="1" applyBorder="1" applyAlignment="1">
      <alignment vertical="center" wrapText="1"/>
    </xf>
    <xf numFmtId="0" fontId="54" fillId="0" borderId="8" xfId="0" applyNumberFormat="1" applyFont="1" applyBorder="1" applyAlignment="1">
      <alignment horizontal="center" vertical="center" wrapText="1"/>
    </xf>
    <xf numFmtId="0" fontId="54" fillId="0" borderId="25" xfId="0" applyNumberFormat="1" applyFont="1" applyBorder="1" applyAlignment="1">
      <alignment horizontal="center" vertical="center" wrapText="1"/>
    </xf>
    <xf numFmtId="0" fontId="54" fillId="0" borderId="20" xfId="0" applyNumberFormat="1" applyFont="1" applyBorder="1" applyAlignment="1">
      <alignment horizontal="center" vertical="center" wrapText="1"/>
    </xf>
    <xf numFmtId="9" fontId="54" fillId="0" borderId="7" xfId="0" applyNumberFormat="1" applyFont="1" applyBorder="1" applyAlignment="1">
      <alignment horizontal="center" vertical="center" wrapText="1"/>
    </xf>
    <xf numFmtId="0" fontId="52" fillId="0" borderId="8" xfId="0" applyNumberFormat="1" applyFont="1" applyBorder="1" applyAlignment="1">
      <alignment horizontal="center" vertical="center" wrapText="1"/>
    </xf>
    <xf numFmtId="0" fontId="52" fillId="0" borderId="25" xfId="0" applyNumberFormat="1" applyFont="1" applyBorder="1" applyAlignment="1">
      <alignment horizontal="center" vertical="center" wrapText="1"/>
    </xf>
    <xf numFmtId="0" fontId="52" fillId="0" borderId="23" xfId="0" applyNumberFormat="1" applyFont="1" applyBorder="1" applyAlignment="1">
      <alignment horizontal="center" vertical="center"/>
    </xf>
    <xf numFmtId="0" fontId="52" fillId="0" borderId="21" xfId="0" applyNumberFormat="1" applyFont="1" applyBorder="1" applyAlignment="1">
      <alignment horizontal="center" vertical="center"/>
    </xf>
    <xf numFmtId="0" fontId="62" fillId="0" borderId="19" xfId="0" applyNumberFormat="1" applyFont="1" applyBorder="1" applyAlignment="1">
      <alignment horizontal="center" vertical="center" wrapText="1"/>
    </xf>
    <xf numFmtId="0" fontId="62" fillId="0" borderId="22" xfId="0" applyNumberFormat="1" applyFont="1" applyBorder="1" applyAlignment="1">
      <alignment horizontal="center" vertical="center" wrapText="1"/>
    </xf>
    <xf numFmtId="0" fontId="62" fillId="0" borderId="15" xfId="0" applyNumberFormat="1" applyFont="1" applyBorder="1" applyAlignment="1">
      <alignment horizontal="center" vertical="center" wrapText="1"/>
    </xf>
    <xf numFmtId="0" fontId="62" fillId="0" borderId="14" xfId="0" applyNumberFormat="1" applyFont="1" applyBorder="1" applyAlignment="1">
      <alignment horizontal="center" vertical="center" wrapText="1"/>
    </xf>
    <xf numFmtId="0" fontId="62" fillId="0" borderId="18" xfId="0" applyNumberFormat="1" applyFont="1" applyBorder="1" applyAlignment="1">
      <alignment horizontal="center" vertical="center" wrapText="1"/>
    </xf>
    <xf numFmtId="0" fontId="62" fillId="0" borderId="17" xfId="0" applyNumberFormat="1" applyFont="1" applyBorder="1" applyAlignment="1">
      <alignment horizontal="center" vertical="center" wrapText="1"/>
    </xf>
    <xf numFmtId="0" fontId="62" fillId="0" borderId="23" xfId="0" applyNumberFormat="1" applyFont="1" applyBorder="1" applyAlignment="1">
      <alignment horizontal="center" vertical="center" wrapText="1"/>
    </xf>
    <xf numFmtId="0" fontId="62" fillId="0" borderId="24" xfId="0" applyNumberFormat="1" applyFont="1" applyBorder="1" applyAlignment="1">
      <alignment horizontal="center" vertical="center" wrapText="1"/>
    </xf>
    <xf numFmtId="0" fontId="61" fillId="0" borderId="8" xfId="0" applyNumberFormat="1" applyFont="1" applyBorder="1" applyAlignment="1">
      <alignment horizontal="center" vertical="center" wrapText="1"/>
    </xf>
    <xf numFmtId="0" fontId="61" fillId="0" borderId="20" xfId="0" applyNumberFormat="1" applyFont="1" applyBorder="1" applyAlignment="1">
      <alignment horizontal="center" vertical="center" wrapText="1"/>
    </xf>
    <xf numFmtId="0" fontId="61" fillId="0" borderId="25" xfId="0" applyNumberFormat="1" applyFont="1" applyBorder="1" applyAlignment="1">
      <alignment horizontal="center" vertical="center" wrapText="1"/>
    </xf>
    <xf numFmtId="0" fontId="62" fillId="0" borderId="8" xfId="0" applyNumberFormat="1" applyFont="1" applyBorder="1" applyAlignment="1">
      <alignment horizontal="center" vertical="center" wrapText="1"/>
    </xf>
    <xf numFmtId="0" fontId="62" fillId="0" borderId="20" xfId="0" applyNumberFormat="1" applyFont="1" applyBorder="1" applyAlignment="1">
      <alignment horizontal="center" vertical="center" wrapText="1"/>
    </xf>
    <xf numFmtId="0" fontId="62" fillId="0" borderId="25" xfId="0" applyNumberFormat="1" applyFont="1" applyBorder="1" applyAlignment="1">
      <alignment horizontal="center" vertical="center" wrapText="1"/>
    </xf>
    <xf numFmtId="0" fontId="62" fillId="0" borderId="21" xfId="0" applyNumberFormat="1" applyFont="1" applyBorder="1" applyAlignment="1">
      <alignment horizontal="center" vertical="center" wrapText="1"/>
    </xf>
    <xf numFmtId="0" fontId="64" fillId="0" borderId="23" xfId="0" applyNumberFormat="1" applyFont="1" applyBorder="1" applyAlignment="1">
      <alignment horizontal="center" vertical="center" wrapText="1"/>
    </xf>
    <xf numFmtId="0" fontId="64" fillId="0" borderId="21" xfId="0" applyNumberFormat="1" applyFont="1" applyBorder="1" applyAlignment="1">
      <alignment horizontal="center" vertical="center" wrapText="1"/>
    </xf>
    <xf numFmtId="0" fontId="64" fillId="0" borderId="19" xfId="0" applyNumberFormat="1" applyFont="1" applyBorder="1" applyAlignment="1">
      <alignment horizontal="center" vertical="center" wrapText="1"/>
    </xf>
    <xf numFmtId="0" fontId="64" fillId="0" borderId="25" xfId="0" applyNumberFormat="1" applyFont="1" applyBorder="1" applyAlignment="1">
      <alignment horizontal="center" vertical="center" wrapText="1"/>
    </xf>
    <xf numFmtId="0" fontId="52" fillId="0" borderId="23" xfId="0" applyNumberFormat="1" applyFont="1" applyBorder="1" applyAlignment="1">
      <alignment horizontal="center"/>
    </xf>
    <xf numFmtId="0" fontId="52" fillId="0" borderId="24" xfId="0" applyNumberFormat="1" applyFont="1" applyBorder="1" applyAlignment="1">
      <alignment horizontal="center"/>
    </xf>
    <xf numFmtId="0" fontId="52" fillId="0" borderId="21" xfId="0" applyNumberFormat="1" applyFont="1" applyBorder="1" applyAlignment="1">
      <alignment horizontal="center"/>
    </xf>
    <xf numFmtId="166" fontId="64" fillId="0" borderId="19" xfId="0" applyNumberFormat="1" applyFont="1" applyBorder="1" applyAlignment="1">
      <alignment horizontal="center" vertical="center" wrapText="1"/>
    </xf>
    <xf numFmtId="166" fontId="64" fillId="0" borderId="25" xfId="0" applyNumberFormat="1" applyFont="1" applyBorder="1" applyAlignment="1">
      <alignment horizontal="center" vertical="center" wrapText="1"/>
    </xf>
    <xf numFmtId="166" fontId="64" fillId="0" borderId="23" xfId="0" applyNumberFormat="1" applyFont="1" applyBorder="1" applyAlignment="1">
      <alignment horizontal="center" vertical="center" wrapText="1"/>
    </xf>
    <xf numFmtId="166" fontId="64" fillId="0" borderId="21" xfId="0" applyNumberFormat="1" applyFont="1" applyBorder="1" applyAlignment="1">
      <alignment horizontal="center" vertical="center" wrapText="1"/>
    </xf>
    <xf numFmtId="0" fontId="54" fillId="0" borderId="23" xfId="0" applyNumberFormat="1" applyFont="1" applyBorder="1" applyAlignment="1">
      <alignment horizontal="center" vertical="center" wrapText="1"/>
    </xf>
    <xf numFmtId="0" fontId="54" fillId="0" borderId="24" xfId="0" applyNumberFormat="1" applyFont="1" applyBorder="1" applyAlignment="1">
      <alignment horizontal="center" vertical="center" wrapText="1"/>
    </xf>
    <xf numFmtId="0" fontId="54" fillId="0" borderId="21" xfId="0" applyNumberFormat="1" applyFont="1" applyBorder="1" applyAlignment="1">
      <alignment horizontal="center" vertical="center" wrapText="1"/>
    </xf>
    <xf numFmtId="166" fontId="64" fillId="0" borderId="7" xfId="0" applyNumberFormat="1" applyFont="1" applyBorder="1" applyAlignment="1">
      <alignment horizontal="center" vertical="center" wrapText="1"/>
    </xf>
    <xf numFmtId="0" fontId="52" fillId="0" borderId="7" xfId="0" applyNumberFormat="1" applyFont="1" applyBorder="1" applyAlignment="1">
      <alignment horizontal="center"/>
    </xf>
    <xf numFmtId="0" fontId="54" fillId="0" borderId="23" xfId="0" applyNumberFormat="1" applyFont="1" applyBorder="1" applyAlignment="1">
      <alignment horizontal="center" wrapText="1"/>
    </xf>
    <xf numFmtId="0" fontId="54" fillId="0" borderId="21" xfId="0" applyNumberFormat="1" applyFont="1" applyBorder="1" applyAlignment="1">
      <alignment horizontal="center" wrapText="1"/>
    </xf>
    <xf numFmtId="0" fontId="105" fillId="77" borderId="8" xfId="0" applyNumberFormat="1" applyFont="1" applyFill="1" applyBorder="1" applyAlignment="1">
      <alignment vertical="center" wrapText="1"/>
    </xf>
    <xf numFmtId="0" fontId="105" fillId="77" borderId="20" xfId="0" applyNumberFormat="1" applyFont="1" applyFill="1" applyBorder="1" applyAlignment="1">
      <alignment vertical="center" wrapText="1"/>
    </xf>
    <xf numFmtId="0" fontId="105" fillId="77" borderId="25" xfId="0" applyNumberFormat="1" applyFont="1" applyFill="1" applyBorder="1" applyAlignment="1">
      <alignment vertical="center" wrapText="1"/>
    </xf>
    <xf numFmtId="0" fontId="88" fillId="0" borderId="13" xfId="0" applyNumberFormat="1" applyFont="1" applyBorder="1"/>
    <xf numFmtId="0" fontId="88" fillId="0" borderId="17" xfId="0" applyNumberFormat="1" applyFont="1" applyBorder="1"/>
    <xf numFmtId="0" fontId="54" fillId="0" borderId="19" xfId="0" applyNumberFormat="1" applyFont="1" applyBorder="1" applyAlignment="1">
      <alignment horizontal="center" vertical="center" wrapText="1"/>
    </xf>
    <xf numFmtId="0" fontId="54" fillId="0" borderId="22" xfId="0" applyNumberFormat="1" applyFont="1" applyBorder="1" applyAlignment="1">
      <alignment horizontal="center" vertical="center" wrapText="1"/>
    </xf>
    <xf numFmtId="0" fontId="54" fillId="0" borderId="18" xfId="0" applyNumberFormat="1" applyFont="1" applyBorder="1" applyAlignment="1">
      <alignment horizontal="center" vertical="center" wrapText="1"/>
    </xf>
    <xf numFmtId="0" fontId="54" fillId="0" borderId="17" xfId="0" applyNumberFormat="1" applyFont="1" applyBorder="1" applyAlignment="1">
      <alignment horizontal="center" vertical="center" wrapText="1"/>
    </xf>
    <xf numFmtId="0" fontId="67" fillId="0" borderId="8" xfId="0" applyNumberFormat="1" applyFont="1" applyBorder="1" applyAlignment="1">
      <alignment vertical="center" wrapText="1"/>
    </xf>
    <xf numFmtId="0" fontId="67" fillId="0" borderId="25" xfId="0" applyNumberFormat="1" applyFont="1" applyBorder="1" applyAlignment="1">
      <alignment vertical="center" wrapText="1"/>
    </xf>
    <xf numFmtId="0" fontId="67" fillId="0" borderId="19" xfId="0" applyNumberFormat="1" applyFont="1" applyBorder="1" applyAlignment="1">
      <alignment horizontal="left" vertical="center" wrapText="1"/>
    </xf>
    <xf numFmtId="0" fontId="67" fillId="0" borderId="22" xfId="0" applyNumberFormat="1" applyFont="1" applyBorder="1" applyAlignment="1">
      <alignment horizontal="left" vertical="center" wrapText="1"/>
    </xf>
    <xf numFmtId="0" fontId="67" fillId="0" borderId="18" xfId="0" applyNumberFormat="1" applyFont="1" applyBorder="1" applyAlignment="1">
      <alignment horizontal="left" vertical="center" wrapText="1"/>
    </xf>
    <xf numFmtId="0" fontId="67" fillId="0" borderId="17" xfId="0" applyNumberFormat="1" applyFont="1" applyBorder="1" applyAlignment="1">
      <alignment horizontal="left" vertical="center" wrapText="1"/>
    </xf>
    <xf numFmtId="0" fontId="102" fillId="77" borderId="8" xfId="0" applyNumberFormat="1" applyFont="1" applyFill="1" applyBorder="1" applyAlignment="1">
      <alignment horizontal="center"/>
    </xf>
    <xf numFmtId="0" fontId="102" fillId="77" borderId="20" xfId="0" applyNumberFormat="1" applyFont="1" applyFill="1" applyBorder="1" applyAlignment="1">
      <alignment horizontal="center"/>
    </xf>
    <xf numFmtId="0" fontId="102" fillId="77" borderId="25" xfId="0" applyNumberFormat="1" applyFont="1" applyFill="1" applyBorder="1" applyAlignment="1">
      <alignment horizontal="center"/>
    </xf>
    <xf numFmtId="0" fontId="54" fillId="0" borderId="7" xfId="0" applyNumberFormat="1" applyFont="1" applyBorder="1" applyAlignment="1">
      <alignment horizontal="center"/>
    </xf>
    <xf numFmtId="0" fontId="67" fillId="0" borderId="18" xfId="0" applyNumberFormat="1" applyFont="1" applyBorder="1" applyAlignment="1">
      <alignment horizontal="left"/>
    </xf>
    <xf numFmtId="0" fontId="67" fillId="0" borderId="17" xfId="0" applyNumberFormat="1" applyFont="1" applyBorder="1" applyAlignment="1">
      <alignment horizontal="left"/>
    </xf>
    <xf numFmtId="0" fontId="102" fillId="77" borderId="8" xfId="0" applyNumberFormat="1" applyFont="1" applyFill="1" applyBorder="1" applyAlignment="1">
      <alignment horizontal="center" vertical="center" wrapText="1"/>
    </xf>
    <xf numFmtId="0" fontId="102" fillId="77" borderId="20" xfId="0" applyNumberFormat="1" applyFont="1" applyFill="1" applyBorder="1" applyAlignment="1">
      <alignment horizontal="center" vertical="center" wrapText="1"/>
    </xf>
    <xf numFmtId="0" fontId="102" fillId="77" borderId="25" xfId="0" applyNumberFormat="1" applyFont="1" applyFill="1" applyBorder="1" applyAlignment="1">
      <alignment horizontal="center" vertical="center" wrapText="1"/>
    </xf>
    <xf numFmtId="166" fontId="52" fillId="55" borderId="7" xfId="0" applyNumberFormat="1" applyFont="1" applyFill="1" applyBorder="1" applyAlignment="1">
      <alignment horizontal="center"/>
    </xf>
    <xf numFmtId="0" fontId="67" fillId="0" borderId="13" xfId="0" applyNumberFormat="1" applyFont="1" applyBorder="1"/>
    <xf numFmtId="0" fontId="67" fillId="0" borderId="17" xfId="0" applyNumberFormat="1" applyFont="1" applyBorder="1"/>
    <xf numFmtId="166" fontId="52" fillId="55" borderId="7" xfId="0" applyNumberFormat="1" applyFont="1" applyFill="1" applyBorder="1" applyAlignment="1">
      <alignment horizontal="center" vertical="center"/>
    </xf>
    <xf numFmtId="166" fontId="54" fillId="55" borderId="7" xfId="0" applyNumberFormat="1" applyFont="1" applyFill="1" applyBorder="1" applyAlignment="1">
      <alignment horizontal="center" vertical="center"/>
    </xf>
    <xf numFmtId="0" fontId="102" fillId="77" borderId="7" xfId="0" applyNumberFormat="1" applyFont="1" applyFill="1" applyBorder="1" applyAlignment="1">
      <alignment horizontal="left"/>
    </xf>
    <xf numFmtId="0" fontId="102" fillId="77" borderId="7" xfId="0" applyNumberFormat="1" applyFont="1" applyFill="1" applyBorder="1" applyAlignment="1">
      <alignment horizontal="left" vertical="center"/>
    </xf>
    <xf numFmtId="0" fontId="67" fillId="0" borderId="8" xfId="0" applyNumberFormat="1" applyFont="1" applyBorder="1" applyAlignment="1">
      <alignment vertical="center"/>
    </xf>
    <xf numFmtId="0" fontId="67" fillId="0" borderId="25" xfId="0" applyNumberFormat="1" applyFont="1" applyBorder="1" applyAlignment="1">
      <alignment vertical="center"/>
    </xf>
    <xf numFmtId="0" fontId="67" fillId="0" borderId="19" xfId="0" applyNumberFormat="1" applyFont="1" applyBorder="1" applyAlignment="1">
      <alignment vertical="center"/>
    </xf>
    <xf numFmtId="0" fontId="67" fillId="0" borderId="22" xfId="0" applyNumberFormat="1" applyFont="1" applyBorder="1" applyAlignment="1">
      <alignment vertical="center"/>
    </xf>
    <xf numFmtId="0" fontId="67" fillId="0" borderId="18" xfId="0" applyNumberFormat="1" applyFont="1" applyBorder="1" applyAlignment="1">
      <alignment vertical="center"/>
    </xf>
    <xf numFmtId="0" fontId="67" fillId="0" borderId="17" xfId="0" applyNumberFormat="1" applyFont="1" applyBorder="1" applyAlignment="1">
      <alignment vertical="center"/>
    </xf>
    <xf numFmtId="0" fontId="88" fillId="0" borderId="8" xfId="0" applyNumberFormat="1" applyFont="1" applyBorder="1"/>
    <xf numFmtId="0" fontId="88" fillId="0" borderId="25" xfId="0" applyNumberFormat="1" applyFont="1" applyBorder="1"/>
    <xf numFmtId="0" fontId="54" fillId="0" borderId="15" xfId="0" applyNumberFormat="1" applyFont="1" applyBorder="1" applyAlignment="1">
      <alignment horizontal="center" vertical="center" wrapText="1"/>
    </xf>
    <xf numFmtId="0" fontId="87" fillId="0" borderId="23" xfId="280" applyFont="1" applyBorder="1" applyAlignment="1">
      <alignment horizontal="center" vertical="center" wrapText="1"/>
    </xf>
    <xf numFmtId="0" fontId="87" fillId="0" borderId="21" xfId="280" applyFont="1" applyBorder="1" applyAlignment="1">
      <alignment horizontal="center" vertical="center" wrapText="1"/>
    </xf>
    <xf numFmtId="0" fontId="85" fillId="0" borderId="23" xfId="280" applyFont="1" applyBorder="1" applyAlignment="1">
      <alignment horizontal="center" vertical="center" wrapText="1"/>
    </xf>
    <xf numFmtId="0" fontId="85" fillId="0" borderId="21" xfId="280" applyFont="1" applyBorder="1" applyAlignment="1">
      <alignment horizontal="center" vertical="center" wrapText="1"/>
    </xf>
    <xf numFmtId="0" fontId="103" fillId="77" borderId="8" xfId="0" applyNumberFormat="1" applyFont="1" applyFill="1" applyBorder="1" applyAlignment="1">
      <alignment vertical="center" wrapText="1"/>
    </xf>
    <xf numFmtId="0" fontId="103" fillId="77" borderId="20" xfId="0" applyNumberFormat="1" applyFont="1" applyFill="1" applyBorder="1" applyAlignment="1">
      <alignment vertical="center" wrapText="1"/>
    </xf>
    <xf numFmtId="0" fontId="103" fillId="77" borderId="25" xfId="0" applyNumberFormat="1" applyFont="1" applyFill="1" applyBorder="1" applyAlignment="1">
      <alignment vertical="center" wrapText="1"/>
    </xf>
    <xf numFmtId="0" fontId="61" fillId="0" borderId="8" xfId="0" applyNumberFormat="1" applyFont="1" applyBorder="1" applyAlignment="1">
      <alignment vertical="center" wrapText="1"/>
    </xf>
    <xf numFmtId="0" fontId="61" fillId="0" borderId="20" xfId="0" applyNumberFormat="1" applyFont="1" applyBorder="1" applyAlignment="1">
      <alignment vertical="center" wrapText="1"/>
    </xf>
    <xf numFmtId="4" fontId="82" fillId="74" borderId="15" xfId="0" applyFont="1" applyFill="1" applyBorder="1" applyAlignment="1">
      <alignment horizontal="center" vertical="center" wrapText="1"/>
    </xf>
    <xf numFmtId="4" fontId="82" fillId="74" borderId="14" xfId="0" applyFont="1" applyFill="1" applyBorder="1" applyAlignment="1">
      <alignment horizontal="center" vertical="center" wrapText="1"/>
    </xf>
    <xf numFmtId="4" fontId="82" fillId="74" borderId="18" xfId="0" applyFont="1" applyFill="1" applyBorder="1" applyAlignment="1">
      <alignment horizontal="center" vertical="center" wrapText="1"/>
    </xf>
    <xf numFmtId="4" fontId="82" fillId="74" borderId="17" xfId="0" applyFont="1" applyFill="1" applyBorder="1" applyAlignment="1">
      <alignment horizontal="center" vertical="center" wrapText="1"/>
    </xf>
    <xf numFmtId="4" fontId="82" fillId="74" borderId="19" xfId="0" applyFont="1" applyFill="1" applyBorder="1" applyAlignment="1">
      <alignment horizontal="center" vertical="center" wrapText="1"/>
    </xf>
    <xf numFmtId="4" fontId="82" fillId="74" borderId="22" xfId="0" applyFont="1" applyFill="1" applyBorder="1" applyAlignment="1">
      <alignment horizontal="center" vertical="center" wrapText="1"/>
    </xf>
    <xf numFmtId="4" fontId="85" fillId="76" borderId="7" xfId="0" applyFont="1" applyFill="1" applyBorder="1" applyAlignment="1">
      <alignment horizontal="left"/>
    </xf>
    <xf numFmtId="4" fontId="85" fillId="79" borderId="38" xfId="0" applyFont="1" applyFill="1" applyBorder="1" applyAlignment="1">
      <alignment horizontal="center"/>
    </xf>
    <xf numFmtId="4" fontId="85" fillId="79" borderId="39" xfId="0" applyFont="1" applyFill="1" applyBorder="1" applyAlignment="1">
      <alignment horizontal="center"/>
    </xf>
    <xf numFmtId="4" fontId="85" fillId="79" borderId="40" xfId="0" applyFont="1" applyFill="1" applyBorder="1" applyAlignment="1">
      <alignment horizontal="center"/>
    </xf>
    <xf numFmtId="4" fontId="82" fillId="78" borderId="0" xfId="0" applyFont="1" applyFill="1" applyAlignment="1">
      <alignment wrapText="1"/>
    </xf>
  </cellXfs>
  <cellStyles count="282">
    <cellStyle name="%" xfId="1" xr:uid="{00000000-0005-0000-0000-000000000000}"/>
    <cellStyle name="=C:\WINNT35\SYSTEM32\COMMAND.COM" xfId="276" xr:uid="{E22B3A3C-2750-4705-BC3E-7EF65A480500}"/>
    <cellStyle name="20% - 1. jelölőszín" xfId="2" xr:uid="{00000000-0005-0000-0000-000001000000}"/>
    <cellStyle name="20% - 1. jelölőszín 2" xfId="3" xr:uid="{00000000-0005-0000-0000-000002000000}"/>
    <cellStyle name="20% - 1. jelölőszín_20130128_ITS on reporting_Annex I_CA" xfId="4" xr:uid="{00000000-0005-0000-0000-000003000000}"/>
    <cellStyle name="20% - 2. jelölőszín" xfId="5" xr:uid="{00000000-0005-0000-0000-000004000000}"/>
    <cellStyle name="20% - 2. jelölőszín 2" xfId="6" xr:uid="{00000000-0005-0000-0000-000005000000}"/>
    <cellStyle name="20% - 2. jelölőszín_20130128_ITS on reporting_Annex I_CA" xfId="7" xr:uid="{00000000-0005-0000-0000-000006000000}"/>
    <cellStyle name="20% - 3. jelölőszín" xfId="8" xr:uid="{00000000-0005-0000-0000-000007000000}"/>
    <cellStyle name="20% - 3. jelölőszín 2" xfId="9" xr:uid="{00000000-0005-0000-0000-000008000000}"/>
    <cellStyle name="20% - 3. jelölőszín_20130128_ITS on reporting_Annex I_CA" xfId="10" xr:uid="{00000000-0005-0000-0000-000009000000}"/>
    <cellStyle name="20% - 4. jelölőszín" xfId="11" xr:uid="{00000000-0005-0000-0000-00000A000000}"/>
    <cellStyle name="20% - 4. jelölőszín 2" xfId="12" xr:uid="{00000000-0005-0000-0000-00000B000000}"/>
    <cellStyle name="20% - 4. jelölőszín_20130128_ITS on reporting_Annex I_CA" xfId="13" xr:uid="{00000000-0005-0000-0000-00000C000000}"/>
    <cellStyle name="20% - 5. jelölőszín" xfId="14" xr:uid="{00000000-0005-0000-0000-00000D000000}"/>
    <cellStyle name="20% - 5. jelölőszín 2" xfId="15" xr:uid="{00000000-0005-0000-0000-00000E000000}"/>
    <cellStyle name="20% - 5. jelölőszín_20130128_ITS on reporting_Annex I_CA" xfId="16" xr:uid="{00000000-0005-0000-0000-00000F000000}"/>
    <cellStyle name="20% - 6. jelölőszín" xfId="17" xr:uid="{00000000-0005-0000-0000-000010000000}"/>
    <cellStyle name="20% - 6. jelölőszín 2" xfId="18" xr:uid="{00000000-0005-0000-0000-000011000000}"/>
    <cellStyle name="20% - 6. jelölőszín_20130128_ITS on reporting_Annex I_CA" xfId="19" xr:uid="{00000000-0005-0000-0000-000012000000}"/>
    <cellStyle name="20% - Accent1" xfId="239" xr:uid="{1F326107-97F1-4628-800E-F640F9F0BAC2}"/>
    <cellStyle name="20% - Accent1 2" xfId="20" xr:uid="{00000000-0005-0000-0000-000013000000}"/>
    <cellStyle name="20% - Accent2" xfId="240" xr:uid="{CE0ED9C0-D82B-4EF7-AB66-E2672DF8242B}"/>
    <cellStyle name="20% - Accent2 2" xfId="21" xr:uid="{00000000-0005-0000-0000-000014000000}"/>
    <cellStyle name="20% - Accent3" xfId="241" xr:uid="{F4A1D25E-EFD2-4AD9-B18C-C95B69E3F191}"/>
    <cellStyle name="20% - Accent3 2" xfId="22" xr:uid="{00000000-0005-0000-0000-000015000000}"/>
    <cellStyle name="20% - Accent4" xfId="242" xr:uid="{F9E67E0C-CBA6-4ACF-B1C9-3F4EADF0A4DB}"/>
    <cellStyle name="20% - Accent4 2" xfId="23" xr:uid="{00000000-0005-0000-0000-000016000000}"/>
    <cellStyle name="20% - Accent5" xfId="243" xr:uid="{6954F7E4-C636-4B6B-9485-8DFCFF3492BE}"/>
    <cellStyle name="20% - Accent5 2" xfId="24" xr:uid="{00000000-0005-0000-0000-000017000000}"/>
    <cellStyle name="20% - Accent6" xfId="244" xr:uid="{EA00E854-49EE-459B-9A66-8AC6257D69C5}"/>
    <cellStyle name="20% - Accent6 2" xfId="25" xr:uid="{00000000-0005-0000-0000-000018000000}"/>
    <cellStyle name="20% - Énfasis1" xfId="26" xr:uid="{00000000-0005-0000-0000-000019000000}"/>
    <cellStyle name="20% - Énfasis2" xfId="27" xr:uid="{00000000-0005-0000-0000-00001A000000}"/>
    <cellStyle name="20% - Énfasis3" xfId="28" xr:uid="{00000000-0005-0000-0000-00001B000000}"/>
    <cellStyle name="20% - Énfasis4" xfId="29" xr:uid="{00000000-0005-0000-0000-00001C000000}"/>
    <cellStyle name="20% - Énfasis5" xfId="30" xr:uid="{00000000-0005-0000-0000-00001D000000}"/>
    <cellStyle name="20% - Énfasis6" xfId="31" xr:uid="{00000000-0005-0000-0000-00001E000000}"/>
    <cellStyle name="40% - 1. jelölőszín" xfId="32" xr:uid="{00000000-0005-0000-0000-00001F000000}"/>
    <cellStyle name="40% - 1. jelölőszín 2" xfId="33" xr:uid="{00000000-0005-0000-0000-000020000000}"/>
    <cellStyle name="40% - 1. jelölőszín_20130128_ITS on reporting_Annex I_CA" xfId="34" xr:uid="{00000000-0005-0000-0000-000021000000}"/>
    <cellStyle name="40% - 2. jelölőszín" xfId="35" xr:uid="{00000000-0005-0000-0000-000022000000}"/>
    <cellStyle name="40% - 2. jelölőszín 2" xfId="36" xr:uid="{00000000-0005-0000-0000-000023000000}"/>
    <cellStyle name="40% - 2. jelölőszín_20130128_ITS on reporting_Annex I_CA" xfId="37" xr:uid="{00000000-0005-0000-0000-000024000000}"/>
    <cellStyle name="40% - 3. jelölőszín" xfId="38" xr:uid="{00000000-0005-0000-0000-000025000000}"/>
    <cellStyle name="40% - 3. jelölőszín 2" xfId="39" xr:uid="{00000000-0005-0000-0000-000026000000}"/>
    <cellStyle name="40% - 3. jelölőszín_20130128_ITS on reporting_Annex I_CA" xfId="40" xr:uid="{00000000-0005-0000-0000-000027000000}"/>
    <cellStyle name="40% - 4. jelölőszín" xfId="41" xr:uid="{00000000-0005-0000-0000-000028000000}"/>
    <cellStyle name="40% - 4. jelölőszín 2" xfId="42" xr:uid="{00000000-0005-0000-0000-000029000000}"/>
    <cellStyle name="40% - 4. jelölőszín_20130128_ITS on reporting_Annex I_CA" xfId="43" xr:uid="{00000000-0005-0000-0000-00002A000000}"/>
    <cellStyle name="40% - 5. jelölőszín" xfId="44" xr:uid="{00000000-0005-0000-0000-00002B000000}"/>
    <cellStyle name="40% - 5. jelölőszín 2" xfId="45" xr:uid="{00000000-0005-0000-0000-00002C000000}"/>
    <cellStyle name="40% - 5. jelölőszín_20130128_ITS on reporting_Annex I_CA" xfId="46" xr:uid="{00000000-0005-0000-0000-00002D000000}"/>
    <cellStyle name="40% - 6. jelölőszín" xfId="47" xr:uid="{00000000-0005-0000-0000-00002E000000}"/>
    <cellStyle name="40% - 6. jelölőszín 2" xfId="48" xr:uid="{00000000-0005-0000-0000-00002F000000}"/>
    <cellStyle name="40% - 6. jelölőszín_20130128_ITS on reporting_Annex I_CA" xfId="49" xr:uid="{00000000-0005-0000-0000-000030000000}"/>
    <cellStyle name="40% - Accent1" xfId="245" xr:uid="{20B888DA-4078-47A4-BCFF-F269BF559707}"/>
    <cellStyle name="40% - Accent1 2" xfId="50" xr:uid="{00000000-0005-0000-0000-000031000000}"/>
    <cellStyle name="40% - Accent2" xfId="246" xr:uid="{F9083C7C-DB1D-4002-837D-D199D704D59D}"/>
    <cellStyle name="40% - Accent2 2" xfId="51" xr:uid="{00000000-0005-0000-0000-000032000000}"/>
    <cellStyle name="40% - Accent3" xfId="247" xr:uid="{1DC29C9B-50CE-4D34-A29F-7DA4D57B4784}"/>
    <cellStyle name="40% - Accent3 2" xfId="52" xr:uid="{00000000-0005-0000-0000-000033000000}"/>
    <cellStyle name="40% - Accent4" xfId="248" xr:uid="{E3F7CDD3-C0FF-45E0-A04F-04809B6F4F9A}"/>
    <cellStyle name="40% - Accent4 2" xfId="53" xr:uid="{00000000-0005-0000-0000-000034000000}"/>
    <cellStyle name="40% - Accent5" xfId="249" xr:uid="{178562CB-17A3-4287-BA88-268743F0D13E}"/>
    <cellStyle name="40% - Accent5 2" xfId="54" xr:uid="{00000000-0005-0000-0000-000035000000}"/>
    <cellStyle name="40% - Accent6" xfId="250" xr:uid="{8F6369BF-F2C5-473D-9A63-5D757D6C3BF4}"/>
    <cellStyle name="40% - Accent6 2" xfId="55" xr:uid="{00000000-0005-0000-0000-000036000000}"/>
    <cellStyle name="40% - Énfasis1" xfId="56" xr:uid="{00000000-0005-0000-0000-000037000000}"/>
    <cellStyle name="40% - Énfasis2" xfId="57" xr:uid="{00000000-0005-0000-0000-000038000000}"/>
    <cellStyle name="40% - Énfasis3" xfId="58" xr:uid="{00000000-0005-0000-0000-000039000000}"/>
    <cellStyle name="40% - Énfasis4" xfId="59" xr:uid="{00000000-0005-0000-0000-00003A000000}"/>
    <cellStyle name="40% - Énfasis5" xfId="60" xr:uid="{00000000-0005-0000-0000-00003B000000}"/>
    <cellStyle name="40% - Énfasis6" xfId="61" xr:uid="{00000000-0005-0000-0000-00003C000000}"/>
    <cellStyle name="60% - 1. jelölőszín" xfId="62" xr:uid="{00000000-0005-0000-0000-00003D000000}"/>
    <cellStyle name="60% - 2. jelölőszín" xfId="63" xr:uid="{00000000-0005-0000-0000-00003E000000}"/>
    <cellStyle name="60% - 3. jelölőszín" xfId="64" xr:uid="{00000000-0005-0000-0000-00003F000000}"/>
    <cellStyle name="60% - 4. jelölőszín" xfId="65" xr:uid="{00000000-0005-0000-0000-000040000000}"/>
    <cellStyle name="60% - 5. jelölőszín" xfId="66" xr:uid="{00000000-0005-0000-0000-000041000000}"/>
    <cellStyle name="60% - 6. jelölőszín" xfId="67" xr:uid="{00000000-0005-0000-0000-000042000000}"/>
    <cellStyle name="60% - Accent1" xfId="251" xr:uid="{0F12F8CD-B5C7-4249-9EAA-B95E2CE7C66F}"/>
    <cellStyle name="60% - Accent1 2" xfId="68" xr:uid="{00000000-0005-0000-0000-000043000000}"/>
    <cellStyle name="60% - Accent2" xfId="252" xr:uid="{56ED6F9A-159F-42F7-A5F0-94D6A4F75FB3}"/>
    <cellStyle name="60% - Accent2 2" xfId="69" xr:uid="{00000000-0005-0000-0000-000044000000}"/>
    <cellStyle name="60% - Accent3" xfId="253" xr:uid="{9A16BA1A-F896-4860-A008-884986ACBDC4}"/>
    <cellStyle name="60% - Accent3 2" xfId="70" xr:uid="{00000000-0005-0000-0000-000045000000}"/>
    <cellStyle name="60% - Accent4" xfId="254" xr:uid="{0AB54A02-2725-4FBC-B125-780A5A0E1F5E}"/>
    <cellStyle name="60% - Accent4 2" xfId="71" xr:uid="{00000000-0005-0000-0000-000046000000}"/>
    <cellStyle name="60% - Accent5" xfId="255" xr:uid="{E73E2C82-7494-49C2-A09E-E84505FC4633}"/>
    <cellStyle name="60% - Accent5 2" xfId="72" xr:uid="{00000000-0005-0000-0000-000047000000}"/>
    <cellStyle name="60% - Accent6" xfId="256" xr:uid="{87F96516-CF5C-4A4A-A1A3-77F8BB7B46D0}"/>
    <cellStyle name="60% - Accent6 2" xfId="73" xr:uid="{00000000-0005-0000-0000-000048000000}"/>
    <cellStyle name="60% - Énfasis1" xfId="74" xr:uid="{00000000-0005-0000-0000-000049000000}"/>
    <cellStyle name="60% - Énfasis2" xfId="75" xr:uid="{00000000-0005-0000-0000-00004A000000}"/>
    <cellStyle name="60% - Énfasis3" xfId="76" xr:uid="{00000000-0005-0000-0000-00004B000000}"/>
    <cellStyle name="60% - Énfasis4" xfId="77" xr:uid="{00000000-0005-0000-0000-00004C000000}"/>
    <cellStyle name="60% - Énfasis5" xfId="78" xr:uid="{00000000-0005-0000-0000-00004D000000}"/>
    <cellStyle name="60% - Énfasis6" xfId="79" xr:uid="{00000000-0005-0000-0000-00004E000000}"/>
    <cellStyle name="Accent1" xfId="257" xr:uid="{DEDAEC79-7F69-4663-B6FB-9D7B33E94112}"/>
    <cellStyle name="Accent1 2" xfId="80" xr:uid="{00000000-0005-0000-0000-00004F000000}"/>
    <cellStyle name="Accent2" xfId="258" xr:uid="{93B55418-F5CA-4EEE-B18E-4ADBD09535CA}"/>
    <cellStyle name="Accent2 2" xfId="81" xr:uid="{00000000-0005-0000-0000-000050000000}"/>
    <cellStyle name="Accent3" xfId="259" xr:uid="{29A01C0D-9B0C-48C6-A69A-26770171ACFB}"/>
    <cellStyle name="Accent3 2" xfId="82" xr:uid="{00000000-0005-0000-0000-000051000000}"/>
    <cellStyle name="Accent4" xfId="260" xr:uid="{C6524C4F-EEF3-4D7B-A82A-E515D1433E65}"/>
    <cellStyle name="Accent4 2" xfId="83" xr:uid="{00000000-0005-0000-0000-000052000000}"/>
    <cellStyle name="Accent5" xfId="261" xr:uid="{5084D36C-4C1C-4E40-8B23-A43C7ADA2235}"/>
    <cellStyle name="Accent5 2" xfId="84" xr:uid="{00000000-0005-0000-0000-000053000000}"/>
    <cellStyle name="Accent6" xfId="262" xr:uid="{0FF7FE55-81D3-4691-90BB-CD7B3AE75BE6}"/>
    <cellStyle name="Accent6 2" xfId="85" xr:uid="{00000000-0005-0000-0000-000054000000}"/>
    <cellStyle name="AnnotationCells" xfId="86" xr:uid="{00000000-0005-0000-0000-000055000000}"/>
    <cellStyle name="Bad" xfId="263" xr:uid="{69345835-2B9F-42A4-B081-D4518419F929}"/>
    <cellStyle name="Bad 2" xfId="87" xr:uid="{00000000-0005-0000-0000-000056000000}"/>
    <cellStyle name="Bevitel" xfId="88" xr:uid="{00000000-0005-0000-0000-000057000000}"/>
    <cellStyle name="Buena" xfId="89" xr:uid="{00000000-0005-0000-0000-000058000000}"/>
    <cellStyle name="Calculation" xfId="264" xr:uid="{D6A9B2A7-21F9-4144-84DF-98B932FCA744}"/>
    <cellStyle name="Calculation 2" xfId="90" xr:uid="{00000000-0005-0000-0000-000059000000}"/>
    <cellStyle name="Cálculo" xfId="91" xr:uid="{00000000-0005-0000-0000-00005A000000}"/>
    <cellStyle name="Celda de comprobación" xfId="92" xr:uid="{00000000-0005-0000-0000-00005B000000}"/>
    <cellStyle name="Celda vinculada" xfId="93" xr:uid="{00000000-0005-0000-0000-00005C000000}"/>
    <cellStyle name="Check Cell" xfId="265" xr:uid="{27BEAA9E-66E6-4DEC-A519-D391BCD0395F}"/>
    <cellStyle name="Check Cell 2" xfId="94" xr:uid="{00000000-0005-0000-0000-00005D000000}"/>
    <cellStyle name="Cím" xfId="95" xr:uid="{00000000-0005-0000-0000-00005E000000}"/>
    <cellStyle name="Címsor 1" xfId="96" xr:uid="{00000000-0005-0000-0000-00005F000000}"/>
    <cellStyle name="Címsor 2" xfId="97" xr:uid="{00000000-0005-0000-0000-000060000000}"/>
    <cellStyle name="Címsor 3" xfId="98" xr:uid="{00000000-0005-0000-0000-000061000000}"/>
    <cellStyle name="Címsor 4" xfId="99" xr:uid="{00000000-0005-0000-0000-000062000000}"/>
    <cellStyle name="Comma 2" xfId="100" xr:uid="{00000000-0005-0000-0000-000063000000}"/>
    <cellStyle name="DataCells" xfId="101" xr:uid="{00000000-0005-0000-0000-000064000000}"/>
    <cellStyle name="Ellenőrzőcella" xfId="102" xr:uid="{00000000-0005-0000-0000-000065000000}"/>
    <cellStyle name="Encabezado 4" xfId="103" xr:uid="{00000000-0005-0000-0000-000066000000}"/>
    <cellStyle name="Énfasis1" xfId="104" xr:uid="{00000000-0005-0000-0000-000067000000}"/>
    <cellStyle name="Énfasis2" xfId="105" xr:uid="{00000000-0005-0000-0000-000068000000}"/>
    <cellStyle name="Énfasis3" xfId="106" xr:uid="{00000000-0005-0000-0000-000069000000}"/>
    <cellStyle name="Énfasis4" xfId="107" xr:uid="{00000000-0005-0000-0000-00006A000000}"/>
    <cellStyle name="Énfasis5" xfId="108" xr:uid="{00000000-0005-0000-0000-00006B000000}"/>
    <cellStyle name="Énfasis6" xfId="109" xr:uid="{00000000-0005-0000-0000-00006C000000}"/>
    <cellStyle name="Entrada" xfId="110" xr:uid="{00000000-0005-0000-0000-00006D000000}"/>
    <cellStyle name="Explanatory Text" xfId="266" xr:uid="{65165CDC-D041-4422-A5E3-C656F0D18103}"/>
    <cellStyle name="Explanatory Text 2" xfId="111" xr:uid="{00000000-0005-0000-0000-00006E000000}"/>
    <cellStyle name="Figyelmeztetés" xfId="112" xr:uid="{00000000-0005-0000-0000-00006F000000}"/>
    <cellStyle name="Good" xfId="267" xr:uid="{53488153-DBB6-4DBE-8EAF-CECC2EAF572B}"/>
    <cellStyle name="Good 2" xfId="113" xr:uid="{00000000-0005-0000-0000-000070000000}"/>
    <cellStyle name="greyed" xfId="114" xr:uid="{00000000-0005-0000-0000-000071000000}"/>
    <cellStyle name="Heading 1" xfId="268" xr:uid="{CC999C92-F8B7-4B73-AFA1-5C3310410C0C}"/>
    <cellStyle name="Heading 1 2" xfId="115" xr:uid="{00000000-0005-0000-0000-000072000000}"/>
    <cellStyle name="Heading 2" xfId="269" xr:uid="{C8AD1073-8865-48A4-A69E-8F5EE2F42A08}"/>
    <cellStyle name="Heading 2 2" xfId="116" xr:uid="{00000000-0005-0000-0000-000073000000}"/>
    <cellStyle name="Heading 3" xfId="270" xr:uid="{9CC3B774-0DDC-4998-8951-C1574B5BC5E0}"/>
    <cellStyle name="Heading 3 2" xfId="117" xr:uid="{00000000-0005-0000-0000-000074000000}"/>
    <cellStyle name="Heading 4" xfId="271" xr:uid="{1F52754B-E49E-42C9-A44F-5841CE77625D}"/>
    <cellStyle name="Heading 4 2" xfId="118" xr:uid="{00000000-0005-0000-0000-000075000000}"/>
    <cellStyle name="highlightExposure" xfId="119" xr:uid="{00000000-0005-0000-0000-000076000000}"/>
    <cellStyle name="highlightText" xfId="120" xr:uid="{00000000-0005-0000-0000-000077000000}"/>
    <cellStyle name="Hipervínculo 2" xfId="121" xr:uid="{00000000-0005-0000-0000-000078000000}"/>
    <cellStyle name="Hivatkozott cella" xfId="122" xr:uid="{00000000-0005-0000-0000-000079000000}"/>
    <cellStyle name="Hyperlink" xfId="279" xr:uid="{63F57501-CB31-449C-895D-D13EA44DD815}"/>
    <cellStyle name="Hyperlink 2" xfId="123" xr:uid="{00000000-0005-0000-0000-00007A000000}"/>
    <cellStyle name="Hyperlink 3" xfId="124" xr:uid="{00000000-0005-0000-0000-00007B000000}"/>
    <cellStyle name="Hyperlink 3 2" xfId="125" xr:uid="{00000000-0005-0000-0000-00007C000000}"/>
    <cellStyle name="Incorrecto" xfId="126" xr:uid="{00000000-0005-0000-0000-00007D000000}"/>
    <cellStyle name="Input" xfId="127" builtinId="20" customBuiltin="1"/>
    <cellStyle name="Input 2" xfId="128" xr:uid="{00000000-0005-0000-0000-00007F000000}"/>
    <cellStyle name="inputExposure" xfId="129" xr:uid="{00000000-0005-0000-0000-000080000000}"/>
    <cellStyle name="Jegyzet" xfId="130" xr:uid="{00000000-0005-0000-0000-000081000000}"/>
    <cellStyle name="Jelölőszín (1)" xfId="131" xr:uid="{00000000-0005-0000-0000-000082000000}"/>
    <cellStyle name="Jelölőszín (2)" xfId="132" xr:uid="{00000000-0005-0000-0000-000083000000}"/>
    <cellStyle name="Jelölőszín (3)" xfId="133" xr:uid="{00000000-0005-0000-0000-000084000000}"/>
    <cellStyle name="Jelölőszín (4)" xfId="134" xr:uid="{00000000-0005-0000-0000-000085000000}"/>
    <cellStyle name="Jelölőszín (5)" xfId="135" xr:uid="{00000000-0005-0000-0000-000086000000}"/>
    <cellStyle name="Jelölőszín (6)" xfId="136" xr:uid="{00000000-0005-0000-0000-000087000000}"/>
    <cellStyle name="Jó" xfId="137" xr:uid="{00000000-0005-0000-0000-000088000000}"/>
    <cellStyle name="Kimenet" xfId="138" xr:uid="{00000000-0005-0000-0000-000089000000}"/>
    <cellStyle name="Komma" xfId="278" builtinId="3"/>
    <cellStyle name="Lien hypertexte 2" xfId="139" xr:uid="{00000000-0005-0000-0000-00008A000000}"/>
    <cellStyle name="Lien hypertexte 3" xfId="140" xr:uid="{00000000-0005-0000-0000-00008B000000}"/>
    <cellStyle name="Link" xfId="281" builtinId="8"/>
    <cellStyle name="Linked Cell" xfId="272" xr:uid="{82C65F98-FD9E-46D5-8767-EDBE36912101}"/>
    <cellStyle name="Linked Cell 2" xfId="141" xr:uid="{00000000-0005-0000-0000-00008C000000}"/>
    <cellStyle name="Magyarázó szöveg" xfId="142" xr:uid="{00000000-0005-0000-0000-00008D000000}"/>
    <cellStyle name="Millares 2" xfId="143" xr:uid="{00000000-0005-0000-0000-00008E000000}"/>
    <cellStyle name="Millares 2 2" xfId="144" xr:uid="{00000000-0005-0000-0000-00008F000000}"/>
    <cellStyle name="Millares 3" xfId="145" xr:uid="{00000000-0005-0000-0000-000090000000}"/>
    <cellStyle name="Millares 3 2" xfId="146" xr:uid="{00000000-0005-0000-0000-000091000000}"/>
    <cellStyle name="Navadno_List1" xfId="147" xr:uid="{00000000-0005-0000-0000-000092000000}"/>
    <cellStyle name="Neutral" xfId="148" builtinId="28" customBuiltin="1"/>
    <cellStyle name="Neutral 2" xfId="149" xr:uid="{00000000-0005-0000-0000-000094000000}"/>
    <cellStyle name="Normal" xfId="0" builtinId="0" customBuiltin="1"/>
    <cellStyle name="Normal 2" xfId="150" xr:uid="{00000000-0005-0000-0000-000096000000}"/>
    <cellStyle name="Normal 2 2" xfId="151" xr:uid="{00000000-0005-0000-0000-000097000000}"/>
    <cellStyle name="Normal 2 2 2" xfId="152" xr:uid="{00000000-0005-0000-0000-000098000000}"/>
    <cellStyle name="Normal 2 2 3" xfId="153" xr:uid="{00000000-0005-0000-0000-000099000000}"/>
    <cellStyle name="Normal 2 2 3 2" xfId="154" xr:uid="{00000000-0005-0000-0000-00009A000000}"/>
    <cellStyle name="Normal 2 2_COREP GL04rev3" xfId="155" xr:uid="{00000000-0005-0000-0000-00009B000000}"/>
    <cellStyle name="Normal 2 3" xfId="156" xr:uid="{00000000-0005-0000-0000-00009C000000}"/>
    <cellStyle name="Normal 2 5" xfId="157" xr:uid="{00000000-0005-0000-0000-00009D000000}"/>
    <cellStyle name="Normal 2_~0149226" xfId="158" xr:uid="{00000000-0005-0000-0000-00009E000000}"/>
    <cellStyle name="Normal 3" xfId="159" xr:uid="{00000000-0005-0000-0000-00009F000000}"/>
    <cellStyle name="Normal 3 2" xfId="160" xr:uid="{00000000-0005-0000-0000-0000A0000000}"/>
    <cellStyle name="Normal 3 3" xfId="161" xr:uid="{00000000-0005-0000-0000-0000A1000000}"/>
    <cellStyle name="Normal 3 4" xfId="162" xr:uid="{00000000-0005-0000-0000-0000A2000000}"/>
    <cellStyle name="Normal 3_~1520012" xfId="163" xr:uid="{00000000-0005-0000-0000-0000A3000000}"/>
    <cellStyle name="Normal 4" xfId="164" xr:uid="{00000000-0005-0000-0000-0000A4000000}"/>
    <cellStyle name="Normal 4 2" xfId="165" xr:uid="{00000000-0005-0000-0000-0000A5000000}"/>
    <cellStyle name="Normal 5" xfId="166" xr:uid="{00000000-0005-0000-0000-0000A6000000}"/>
    <cellStyle name="Normal 5 2" xfId="167" xr:uid="{00000000-0005-0000-0000-0000A7000000}"/>
    <cellStyle name="Normal 5_20130128_ITS on reporting_Annex I_CA" xfId="168" xr:uid="{00000000-0005-0000-0000-0000A8000000}"/>
    <cellStyle name="Normal 6" xfId="169" xr:uid="{00000000-0005-0000-0000-0000A9000000}"/>
    <cellStyle name="Normal 7" xfId="170" xr:uid="{00000000-0005-0000-0000-0000AA000000}"/>
    <cellStyle name="Normal 7 2" xfId="171" xr:uid="{00000000-0005-0000-0000-0000AB000000}"/>
    <cellStyle name="Normal 8" xfId="172" xr:uid="{00000000-0005-0000-0000-0000AC000000}"/>
    <cellStyle name="Normal 9" xfId="173" xr:uid="{00000000-0005-0000-0000-0000AD000000}"/>
    <cellStyle name="Normal_20 OPR" xfId="280" xr:uid="{21EE5FD9-23B1-4C55-B81C-32BD9B9ECF10}"/>
    <cellStyle name="Normale_2011 04 14 Templates for stress test_bcl" xfId="174" xr:uid="{00000000-0005-0000-0000-0000AE000000}"/>
    <cellStyle name="Notas" xfId="175" xr:uid="{00000000-0005-0000-0000-0000AF000000}"/>
    <cellStyle name="Note" xfId="273" xr:uid="{E160FE7F-681E-44DE-BAE7-ED07F45673CB}"/>
    <cellStyle name="Note 2" xfId="176" xr:uid="{00000000-0005-0000-0000-0000B0000000}"/>
    <cellStyle name="Note 3" xfId="177" xr:uid="{00000000-0005-0000-0000-0000B1000000}"/>
    <cellStyle name="optionalExposure" xfId="277" xr:uid="{75864DBA-C620-4CCC-AB00-08C5D3C4E09C}"/>
    <cellStyle name="Output" xfId="178" builtinId="21" customBuiltin="1"/>
    <cellStyle name="Output 2" xfId="179" xr:uid="{00000000-0005-0000-0000-0000B3000000}"/>
    <cellStyle name="Percent 2" xfId="180" xr:uid="{00000000-0005-0000-0000-0000B4000000}"/>
    <cellStyle name="Porcentual 2" xfId="181" xr:uid="{00000000-0005-0000-0000-0000B5000000}"/>
    <cellStyle name="Porcentual 2 2" xfId="182" xr:uid="{00000000-0005-0000-0000-0000B6000000}"/>
    <cellStyle name="Procent" xfId="238" builtinId="5"/>
    <cellStyle name="Processing Cell" xfId="183" xr:uid="{00000000-0005-0000-0000-0000B7000000}"/>
    <cellStyle name="Prozent 2" xfId="184" xr:uid="{00000000-0005-0000-0000-0000B8000000}"/>
    <cellStyle name="Rossz" xfId="185" xr:uid="{00000000-0005-0000-0000-0000B9000000}"/>
    <cellStyle name="Salida" xfId="186" xr:uid="{00000000-0005-0000-0000-0000BA000000}"/>
    <cellStyle name="SAS FM Client calculated data cell (data entry table)" xfId="187" xr:uid="{00000000-0005-0000-0000-0000BB000000}"/>
    <cellStyle name="SAS FM Client calculated data cell (data entry table) 2" xfId="188" xr:uid="{00000000-0005-0000-0000-0000BC000000}"/>
    <cellStyle name="SAS FM Client calculated data cell (read only table)" xfId="189" xr:uid="{00000000-0005-0000-0000-0000BD000000}"/>
    <cellStyle name="SAS FM Client calculated data cell (read only table) 2" xfId="190" xr:uid="{00000000-0005-0000-0000-0000BE000000}"/>
    <cellStyle name="SAS FM Column drillable header" xfId="191" xr:uid="{00000000-0005-0000-0000-0000BF000000}"/>
    <cellStyle name="SAS FM Column header" xfId="192" xr:uid="{00000000-0005-0000-0000-0000C0000000}"/>
    <cellStyle name="SAS FM Drill path" xfId="193" xr:uid="{00000000-0005-0000-0000-0000C1000000}"/>
    <cellStyle name="SAS FM Held member data cell" xfId="194" xr:uid="{00000000-0005-0000-0000-0000C2000000}"/>
    <cellStyle name="SAS FM Invalid data cell" xfId="195" xr:uid="{00000000-0005-0000-0000-0000C3000000}"/>
    <cellStyle name="SAS FM Invalid data cell 2" xfId="196" xr:uid="{00000000-0005-0000-0000-0000C4000000}"/>
    <cellStyle name="SAS FM No query data cell" xfId="197" xr:uid="{00000000-0005-0000-0000-0000C5000000}"/>
    <cellStyle name="SAS FM No query data cell 2" xfId="198" xr:uid="{00000000-0005-0000-0000-0000C6000000}"/>
    <cellStyle name="SAS FM Protected Holdable member data cell" xfId="199" xr:uid="{00000000-0005-0000-0000-0000C7000000}"/>
    <cellStyle name="SAS FM Protected member data cell" xfId="200" xr:uid="{00000000-0005-0000-0000-0000C8000000}"/>
    <cellStyle name="SAS FM Protected member data cell 2" xfId="201" xr:uid="{00000000-0005-0000-0000-0000C9000000}"/>
    <cellStyle name="SAS FM Read-only data cell (data entry table)" xfId="202" xr:uid="{00000000-0005-0000-0000-0000CA000000}"/>
    <cellStyle name="SAS FM Read-only data cell (data entry table) 2" xfId="203" xr:uid="{00000000-0005-0000-0000-0000CB000000}"/>
    <cellStyle name="SAS FM Read-only data cell (read-only table)" xfId="204" xr:uid="{00000000-0005-0000-0000-0000CC000000}"/>
    <cellStyle name="SAS FM Read-only data cell (read-only table) 2" xfId="205" xr:uid="{00000000-0005-0000-0000-0000CD000000}"/>
    <cellStyle name="SAS FM Row drillable header" xfId="206" xr:uid="{00000000-0005-0000-0000-0000CE000000}"/>
    <cellStyle name="SAS FM Row header" xfId="207" xr:uid="{00000000-0005-0000-0000-0000CF000000}"/>
    <cellStyle name="SAS FM Slicers" xfId="208" xr:uid="{00000000-0005-0000-0000-0000D0000000}"/>
    <cellStyle name="SAS FM Supplemented member data cell" xfId="209" xr:uid="{00000000-0005-0000-0000-0000D1000000}"/>
    <cellStyle name="SAS FM Supplemented member data cell 2" xfId="210" xr:uid="{00000000-0005-0000-0000-0000D2000000}"/>
    <cellStyle name="SAS FM Total" xfId="211" xr:uid="{00000000-0005-0000-0000-0000D3000000}"/>
    <cellStyle name="SAS FM Visibility Protected member data cell" xfId="212" xr:uid="{00000000-0005-0000-0000-0000D4000000}"/>
    <cellStyle name="SAS FM Writeable data cell" xfId="213" xr:uid="{00000000-0005-0000-0000-0000D5000000}"/>
    <cellStyle name="SAS FM Writeable data cell 2" xfId="214" xr:uid="{00000000-0005-0000-0000-0000D6000000}"/>
    <cellStyle name="Semleges" xfId="215" xr:uid="{00000000-0005-0000-0000-0000D7000000}"/>
    <cellStyle name="showExposure" xfId="216" xr:uid="{00000000-0005-0000-0000-0000D8000000}"/>
    <cellStyle name="Standard 2" xfId="217" xr:uid="{00000000-0005-0000-0000-0000D9000000}"/>
    <cellStyle name="Standard 3" xfId="218" xr:uid="{00000000-0005-0000-0000-0000DA000000}"/>
    <cellStyle name="Standard 3 2" xfId="219" xr:uid="{00000000-0005-0000-0000-0000DB000000}"/>
    <cellStyle name="Standard 4" xfId="220" xr:uid="{00000000-0005-0000-0000-0000DC000000}"/>
    <cellStyle name="Standard 6" xfId="221" xr:uid="{00000000-0005-0000-0000-0000DD000000}"/>
    <cellStyle name="Standard_20100129_1559 Jentsch_COREP ON 20100129 COREP preliminary proposal_CR SA" xfId="222" xr:uid="{00000000-0005-0000-0000-0000DE000000}"/>
    <cellStyle name="Számítás" xfId="223" xr:uid="{00000000-0005-0000-0000-0000DF000000}"/>
    <cellStyle name="TemplateCollectionStyle" xfId="224" xr:uid="{00000000-0005-0000-0000-0000E0000000}"/>
    <cellStyle name="Texto de advertencia" xfId="225" xr:uid="{00000000-0005-0000-0000-0000E1000000}"/>
    <cellStyle name="Texto explicativo" xfId="226" xr:uid="{00000000-0005-0000-0000-0000E2000000}"/>
    <cellStyle name="Title" xfId="274" xr:uid="{59820F25-7262-482C-BBC7-CC926EA2BE26}"/>
    <cellStyle name="Title 2" xfId="227" xr:uid="{00000000-0005-0000-0000-0000E3000000}"/>
    <cellStyle name="Title2" xfId="228" xr:uid="{00000000-0005-0000-0000-0000E4000000}"/>
    <cellStyle name="Título" xfId="229" xr:uid="{00000000-0005-0000-0000-0000E5000000}"/>
    <cellStyle name="Título 1" xfId="230" xr:uid="{00000000-0005-0000-0000-0000E6000000}"/>
    <cellStyle name="Título 2" xfId="231" xr:uid="{00000000-0005-0000-0000-0000E7000000}"/>
    <cellStyle name="Título 3" xfId="232" xr:uid="{00000000-0005-0000-0000-0000E8000000}"/>
    <cellStyle name="Título_20091015 DE_Proposed amendments to CR SEC_MKR" xfId="233" xr:uid="{00000000-0005-0000-0000-0000E9000000}"/>
    <cellStyle name="Total" xfId="234" builtinId="25" customBuiltin="1"/>
    <cellStyle name="Total 2" xfId="235" xr:uid="{00000000-0005-0000-0000-0000EB000000}"/>
    <cellStyle name="Warning Text" xfId="275" xr:uid="{E8ACA44A-17D5-49D5-92E0-E18B40F3B51B}"/>
    <cellStyle name="Warning Text 2" xfId="236" xr:uid="{00000000-0005-0000-0000-0000EC000000}"/>
    <cellStyle name="Összesen" xfId="237" xr:uid="{00000000-0005-0000-0000-0000ED000000}"/>
  </cellStyles>
  <dxfs count="27">
    <dxf>
      <fill>
        <patternFill>
          <bgColor indexed="10"/>
        </patternFill>
      </fill>
    </dxf>
    <dxf>
      <font>
        <b val="0"/>
        <i val="0"/>
        <strike val="0"/>
        <condense val="0"/>
        <extend val="0"/>
        <outline val="0"/>
        <shadow val="0"/>
        <u val="none"/>
        <vertAlign val="baseline"/>
        <sz val="11"/>
        <color rgb="FF000000"/>
        <name val="Calibri"/>
        <family val="2"/>
        <scheme val="minor"/>
      </font>
      <numFmt numFmtId="14" formatCode="0.00%"/>
      <fill>
        <patternFill patternType="solid">
          <fgColor indexed="64"/>
          <bgColor theme="0"/>
        </patternFill>
      </fill>
      <alignment horizontal="right" vertical="center"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rgb="FF000000"/>
        <name val="Calibri"/>
        <family val="2"/>
        <scheme val="minor"/>
      </font>
      <numFmt numFmtId="14" formatCode="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rgb="FF000000"/>
        <name val="Calibri"/>
        <family val="2"/>
        <scheme val="minor"/>
      </font>
      <numFmt numFmtId="6" formatCode="#,##0;[Red]\-#,##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Calibri"/>
        <family val="2"/>
        <scheme val="minor"/>
      </font>
      <numFmt numFmtId="6" formatCode="#,##0;[Red]\-#,##0"/>
      <fill>
        <patternFill patternType="solid">
          <fgColor indexed="64"/>
          <bgColor theme="0"/>
        </patternFill>
      </fill>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1"/>
        <color rgb="FF000000"/>
        <name val="Calibri"/>
        <family val="2"/>
        <scheme val="minor"/>
      </font>
      <numFmt numFmtId="175" formatCode="#,##0.00_);[Red]\(#,##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Calibri"/>
        <family val="2"/>
        <scheme val="minor"/>
      </font>
      <numFmt numFmtId="6" formatCode="#,##0;[Red]\-#,##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rgb="FF000000"/>
        <name val="Calibri"/>
        <family val="2"/>
        <scheme val="minor"/>
      </font>
      <numFmt numFmtId="6" formatCode="#,##0;[Red]\-#,##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Calibri"/>
        <family val="2"/>
        <scheme val="minor"/>
      </font>
      <numFmt numFmtId="6" formatCode="#,##0;[Red]\-#,##0"/>
      <fill>
        <patternFill patternType="solid">
          <fgColor indexed="64"/>
          <bgColor theme="0"/>
        </patternFill>
      </fill>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1"/>
        <color rgb="FF000000"/>
        <name val="Calibri"/>
        <family val="2"/>
        <scheme val="minor"/>
      </font>
      <numFmt numFmtId="175" formatCode="#,##0.00_);[Red]\(#,##0.00\)"/>
      <fill>
        <patternFill patternType="solid">
          <fgColor indexed="64"/>
          <bgColor theme="0"/>
        </patternFill>
      </fill>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1"/>
        <color rgb="FF000000"/>
        <name val="Calibri"/>
        <family val="2"/>
        <scheme val="minor"/>
      </font>
      <numFmt numFmtId="175" formatCode="#,##0.00_);[Red]\(#,##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rgb="FF000000"/>
        <name val="Calibri"/>
        <family val="2"/>
        <scheme val="minor"/>
      </font>
      <numFmt numFmtId="6" formatCode="#,##0;[Red]\-#,##0"/>
      <fill>
        <patternFill patternType="solid">
          <fgColor indexed="64"/>
          <bgColor theme="0"/>
        </patternFill>
      </fill>
      <alignment horizontal="right" vertical="center"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rgb="FF000000"/>
        <name val="Calibri"/>
        <family val="2"/>
        <scheme val="minor"/>
      </font>
      <numFmt numFmtId="175" formatCode="#,##0.00_);[Red]\(#,##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Calibri"/>
        <family val="2"/>
        <scheme val="minor"/>
      </font>
      <numFmt numFmtId="6" formatCode="#,##0;[Red]\-#,##0"/>
      <fill>
        <patternFill patternType="solid">
          <fgColor indexed="64"/>
          <bgColor theme="0"/>
        </patternFill>
      </fill>
      <alignment horizontal="right" vertical="center"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right" vertical="center" textRotation="0" wrapText="1" indent="0" justifyLastLine="0" shrinkToFit="0" readingOrder="0"/>
      <protection locked="0" hidden="0"/>
    </dxf>
    <dxf>
      <border outline="0">
        <bottom style="thin">
          <color indexed="64"/>
        </bottom>
      </border>
    </dxf>
    <dxf>
      <font>
        <b val="0"/>
        <i val="0"/>
        <strike val="0"/>
        <condense val="0"/>
        <extend val="0"/>
        <outline val="0"/>
        <shadow val="0"/>
        <u val="none"/>
        <vertAlign val="baseline"/>
        <sz val="9"/>
        <color rgb="FFDAF6DB"/>
        <name val="Calibri"/>
        <family val="2"/>
        <scheme val="minor"/>
      </font>
      <numFmt numFmtId="3" formatCode="#,##0"/>
      <fill>
        <patternFill patternType="solid">
          <fgColor indexed="64"/>
          <bgColor rgb="FF004C4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alignment horizontal="general" vertical="bottom" textRotation="0" wrapText="0" indent="0" justifyLastLine="0" shrinkToFit="0" readingOrder="0"/>
    </dxf>
    <dxf>
      <alignment horizontal="left" vertical="bottom"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FEFEF"/>
      <rgbColor rgb="00808080"/>
      <rgbColor rgb="009999FF"/>
      <rgbColor rgb="00993366"/>
      <rgbColor rgb="00FFFFCC"/>
      <rgbColor rgb="00CCFFFF"/>
      <rgbColor rgb="00660066"/>
      <rgbColor rgb="00FFE0E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CCE5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CCCCFF"/>
      <rgbColor rgb="00333300"/>
      <rgbColor rgb="00993300"/>
      <rgbColor rgb="00993366"/>
      <rgbColor rgb="00333399"/>
      <rgbColor rgb="00333333"/>
    </indexedColors>
    <mruColors>
      <color rgb="FF004C45"/>
      <color rgb="FFDAF6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5.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L:\F&#237;ggran\2025\52%20Solvens\Corep%20Capital%20requirements%2031.12.2025.xlsb" TargetMode="External"/><Relationship Id="rId1" Type="http://schemas.openxmlformats.org/officeDocument/2006/relationships/externalLinkPath" Target="file:///L:\F&#237;ggran\2025\52%20Solvens\Corep%20Capital%20requirements%2031.12.2025.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DREV_F&#205;GGJARDEILDIN\Roknskap\Roknskapir\Roknskap%202025\12%20December\80%20Corep\LCR\Liquidity%20coverage%20ratio%20des.xlsx" TargetMode="External"/><Relationship Id="rId1" Type="http://schemas.openxmlformats.org/officeDocument/2006/relationships/externalLinkPath" Target="/DREV_F&#205;GGJARDEILDIN/Roknskap/Roknskapir/Roknskap%202025/12%20December/80%20Corep/LCR/Liquidity%20coverage%20ratio%20d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REV_F&#205;GGJARDEILDIN/Roknskap/Roknskapir/Roknskap%202025/09%20September/80%20Corep/LCR/Liquidity%20coverage%20ratio%20se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REV_F&#205;GGJARDEILDIN/Roknskap/Roknskapir/Roknskap%202025/06%20Juni/80%20Corep/LCR/Liquidity%20coverage%20ratio%20jun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REV_F&#205;GGJARDEILDIN/Roknskap/Roknskapir/Roknskap%202025/03%20Mars/80%20Corep/LCR/Liquidity%20coverage%20ratio%20mars.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K:\DREV_F&#205;GGJARDEILDIN\Roknskap\Roknskapir\Roknskap%202025\12%20December\80%20Corep\NSFR\CRR2%20%20Efterpostering%20NSFR%20DK%20v23%20des%202025.xlsx" TargetMode="External"/><Relationship Id="rId1" Type="http://schemas.openxmlformats.org/officeDocument/2006/relationships/externalLinkPath" Target="/DREV_F&#205;GGJARDEILDIN/Roknskap/Roknskapir/Roknskap%202025/12%20December/80%20Corep/NSFR/CRR2%20%20Efterpostering%20NSFR%20DK%20v23%20de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mensions"/>
      <sheetName val="SAS Solutions Worksheet Hidden"/>
      <sheetName val="EBAValidations_hidden"/>
      <sheetName val="C 01.00 "/>
      <sheetName val="C 02.00 "/>
      <sheetName val="C 03.00 "/>
      <sheetName val="C 04.00 "/>
      <sheetName val="C 05.01 "/>
      <sheetName val="C 05.02 "/>
      <sheetName val="C 06.01 "/>
      <sheetName val="C 06.02 "/>
      <sheetName val="C 07.00 "/>
      <sheetName val="C 08.01 "/>
      <sheetName val="C 08.02 "/>
      <sheetName val="C 08.03 "/>
      <sheetName val="C 08.04 "/>
      <sheetName val="C 08.05 "/>
      <sheetName val="C 08.05.1 "/>
      <sheetName val="C 08.06 "/>
      <sheetName val="C 08.07 "/>
      <sheetName val="C 09.01 "/>
      <sheetName val="C 09.02 "/>
      <sheetName val="C 09.04 "/>
      <sheetName val="C 10.01 "/>
      <sheetName val="C 10.02 "/>
      <sheetName val="C 11.00 "/>
      <sheetName val="C 15.00 "/>
      <sheetName val="C 16.00 "/>
      <sheetName val="C 17.01 "/>
      <sheetName val="C 17.02 "/>
      <sheetName val="C 18.00 "/>
      <sheetName val="C 21.00 "/>
      <sheetName val="C 22.00 "/>
      <sheetName val="C 23.00 "/>
      <sheetName val="C 24.00 "/>
      <sheetName val="C 25.00 "/>
      <sheetName val="C 32.01 "/>
      <sheetName val="C 33.00 "/>
      <sheetName val="C 34.01 "/>
      <sheetName val="C 34.02 "/>
      <sheetName val="C 34.03 "/>
      <sheetName val="C 34.04 "/>
      <sheetName val="C 34.06 "/>
      <sheetName val="C 34.08 "/>
      <sheetName val="C 34.10 "/>
      <sheetName val="C 35.01 "/>
      <sheetName val="C 35.02 "/>
      <sheetName val="C 35.03 "/>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mensions"/>
      <sheetName val="SAS Solutions Worksheet Hidden"/>
      <sheetName val="EBAValidations_hidden"/>
      <sheetName val="C 72.00 "/>
      <sheetName val="C 73.00 "/>
      <sheetName val="C 74.00 "/>
      <sheetName val="C 75.00 "/>
      <sheetName val="C 76.00 "/>
      <sheetName val="C 77.00 "/>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mensions"/>
      <sheetName val="SAS Solutions Worksheet Hidden"/>
      <sheetName val="EBAValidations_hidden"/>
      <sheetName val="C 72.00 "/>
      <sheetName val="C 73.00 "/>
      <sheetName val="C 74.00 "/>
      <sheetName val="C 75.00 "/>
      <sheetName val="C 76.00 "/>
      <sheetName val="C 77.00 "/>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mensions"/>
      <sheetName val="SAS Solutions Worksheet Hidden"/>
      <sheetName val="EBAValidations_hidden"/>
      <sheetName val="C 72.00 "/>
      <sheetName val="C 73.00 "/>
      <sheetName val="C 74.00 "/>
      <sheetName val="C 75.00 "/>
      <sheetName val="C 76.00 "/>
      <sheetName val="C 77.00 "/>
      <sheetName val="Details"/>
      <sheetName val="Details (2)"/>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mensions"/>
      <sheetName val="SAS Solutions Worksheet Hidden"/>
      <sheetName val="EBAValidations_hidden"/>
      <sheetName val="C 72.00 "/>
      <sheetName val="C 73.00 "/>
      <sheetName val="C 74.00 "/>
      <sheetName val="C 75.00 "/>
      <sheetName val="C 76.00 "/>
      <sheetName val="C 77.00 "/>
    </sheetName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KRG - Corep data"/>
      <sheetName val="KRG - Branche"/>
      <sheetName val="SAS - C01"/>
      <sheetName val="SAS - C72"/>
      <sheetName val="SAS - C73"/>
      <sheetName val="SAS - C74"/>
      <sheetName val="C80-Korrektioner (Other)"/>
      <sheetName val="SAS - C80"/>
      <sheetName val="SAS - C81"/>
      <sheetName val="C80 justeringer"/>
      <sheetName val="C80-Korrektioner (Signifikant)"/>
      <sheetName val="C81-Korrektioner (Other)"/>
      <sheetName val="C81 justeringer"/>
      <sheetName val="C81-Korrektioner (Signifikant)"/>
      <sheetName val="Endelig afstemning"/>
      <sheetName val="C80 - Total"/>
      <sheetName val="C81 - Total"/>
      <sheetName val="C84 - Total"/>
      <sheetName val="C80 - Signifikant"/>
      <sheetName val="C81 - Signifikant"/>
      <sheetName val="C80 SDC Load (Signifikant)"/>
      <sheetName val="C81 SDC Load (Signifikant)"/>
      <sheetName val="C84 (Signifikant)"/>
      <sheetName val="C84 - Signifikant"/>
      <sheetName val="C84 (Total)"/>
      <sheetName val="Line Item"/>
      <sheetName val="XX"/>
    </sheetNames>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0000000}" name="TIME" displayName="TIME" ref="H3:I4" totalsRowShown="0" headerRowDxfId="26">
  <tableColumns count="2">
    <tableColumn id="1" xr3:uid="{00000000-0010-0000-0000-000001000000}" name="SLICER 10 CODE"/>
    <tableColumn id="2" xr3:uid="{00000000-0010-0000-0000-000002000000}" name="SLICER 10 NAME"/>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1000000}" name="FORMGROUP" displayName="FORMGROUP" ref="K3:M5" totalsRowShown="0" headerRowDxfId="25">
  <tableColumns count="3">
    <tableColumn id="1" xr3:uid="{00000000-0010-0000-0100-000001000000}" name="SLICER 11 CODE"/>
    <tableColumn id="2" xr3:uid="{00000000-0010-0000-0100-000002000000}" name="SLICER 11 NAME"/>
    <tableColumn id="3" xr3:uid="{00000000-0010-0000-0100-000003000000}" name="SLICER 11 NAME E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FORMS" displayName="FORMS" ref="O3:Q22" totalsRowShown="0" headerRowDxfId="24">
  <tableColumns count="3">
    <tableColumn id="1" xr3:uid="{00000000-0010-0000-0200-000001000000}" name="SLICER 12 CODE"/>
    <tableColumn id="2" xr3:uid="{00000000-0010-0000-0200-000002000000}" name="SLICER 12 NAME"/>
    <tableColumn id="3" xr3:uid="{00000000-0010-0000-0200-000003000000}" name="FORMGROUP"/>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ORGANISATION" displayName="ORGANISATION" ref="S3:T4" totalsRowShown="0" headerRowDxfId="23">
  <autoFilter ref="S3:T4" xr:uid="{00000000-0009-0000-0100-00000F000000}"/>
  <tableColumns count="2">
    <tableColumn id="1" xr3:uid="{00000000-0010-0000-0300-000001000000}" name="SLICER 20 CODE"/>
    <tableColumn id="2" xr3:uid="{00000000-0010-0000-0300-000002000000}" name="SLICER 20 NAME"/>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4000000}" name="SOURCE" displayName="SOURCE" ref="V3:X7" totalsRowShown="0">
  <autoFilter ref="V3:X7" xr:uid="{00000000-0009-0000-0100-000010000000}"/>
  <tableColumns count="3">
    <tableColumn id="1" xr3:uid="{00000000-0010-0000-0400-000001000000}" name="SLICER 21 CODE"/>
    <tableColumn id="2" xr3:uid="{00000000-0010-0000-0400-000002000000}" name="SLICER 21 NAME"/>
    <tableColumn id="3" xr3:uid="{00000000-0010-0000-0400-000003000000}" name="SLICER 21 NAME E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ENVIRONMENT" displayName="ENVIRONMENT" ref="B3:F5" totalsRowShown="0" headerRowDxfId="22">
  <tableColumns count="5">
    <tableColumn id="1" xr3:uid="{00000000-0010-0000-0500-000001000000}" name="ENVIRONMENT"/>
    <tableColumn id="2" xr3:uid="{00000000-0010-0000-0500-000002000000}" name="SERVER"/>
    <tableColumn id="4" xr3:uid="{00000000-0010-0000-0500-000004000000}" name="STP PATH" dataDxfId="21"/>
    <tableColumn id="6" xr3:uid="{00000000-0010-0000-0500-000006000000}" name="SELECT ENVIRONMENT" dataDxfId="20"/>
    <tableColumn id="3" xr3:uid="{00000000-0010-0000-0500-000003000000}" name="XBRL path"/>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 displayName="Table2" ref="B7:O9" totalsRowShown="0" headerRowDxfId="19" dataDxfId="17" headerRowBorderDxfId="18" tableBorderDxfId="16" totalsRowBorderDxfId="15">
  <autoFilter ref="B7:O9" xr:uid="{00000000-0009-0000-0100-000002000000}"/>
  <tableColumns count="14">
    <tableColumn id="1" xr3:uid="{00000000-0010-0000-0600-000001000000}" name="Breakdown by country:" dataDxfId="14"/>
    <tableColumn id="2" xr3:uid="{00000000-0010-0000-0600-000002000000}" name="Column1" dataDxfId="13"/>
    <tableColumn id="3" xr3:uid="{00000000-0010-0000-0600-000003000000}" name="Column2" dataDxfId="12"/>
    <tableColumn id="4" xr3:uid="{00000000-0010-0000-0600-000004000000}" name="Column3" dataDxfId="11"/>
    <tableColumn id="5" xr3:uid="{00000000-0010-0000-0600-000005000000}" name="Column4" dataDxfId="10"/>
    <tableColumn id="6" xr3:uid="{00000000-0010-0000-0600-000006000000}" name="Column5" dataDxfId="9"/>
    <tableColumn id="7" xr3:uid="{00000000-0010-0000-0600-000007000000}" name="Column6" dataDxfId="8"/>
    <tableColumn id="8" xr3:uid="{00000000-0010-0000-0600-000008000000}" name="Column7" dataDxfId="7"/>
    <tableColumn id="9" xr3:uid="{00000000-0010-0000-0600-000009000000}" name="Column8" dataDxfId="6"/>
    <tableColumn id="10" xr3:uid="{00000000-0010-0000-0600-00000A000000}" name="Column9" dataDxfId="5"/>
    <tableColumn id="11" xr3:uid="{00000000-0010-0000-0600-00000B000000}" name="Column10" dataDxfId="4"/>
    <tableColumn id="12" xr3:uid="{00000000-0010-0000-0600-00000C000000}" name="Column11" dataDxfId="3">
      <calculatedColumnFormula>+Table2[[#This Row],[Column10]]*12.5</calculatedColumnFormula>
    </tableColumn>
    <tableColumn id="13" xr3:uid="{00000000-0010-0000-0600-00000D000000}" name="Column12" dataDxfId="2"/>
    <tableColumn id="14" xr3:uid="{00000000-0010-0000-0600-00000E000000}" name="Column13" dataDxfId="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table" Target="../tables/table7.xml"/><Relationship Id="rId1" Type="http://schemas.openxmlformats.org/officeDocument/2006/relationships/vmlDrawing" Target="../drawings/vmlDrawing11.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3.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25.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26.xml"/><Relationship Id="rId1" Type="http://schemas.openxmlformats.org/officeDocument/2006/relationships/vmlDrawing" Target="../drawings/vmlDrawing26.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27.xml"/><Relationship Id="rId1" Type="http://schemas.openxmlformats.org/officeDocument/2006/relationships/vmlDrawing" Target="../drawings/vmlDrawing27.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28.xml"/><Relationship Id="rId1" Type="http://schemas.openxmlformats.org/officeDocument/2006/relationships/vmlDrawing" Target="../drawings/vmlDrawing28.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29.xml"/><Relationship Id="rId1" Type="http://schemas.openxmlformats.org/officeDocument/2006/relationships/vmlDrawing" Target="../drawings/vmlDrawing29.vml"/></Relationships>
</file>

<file path=xl/worksheets/_rels/sheet36.xml.rels><?xml version="1.0" encoding="UTF-8" standalone="yes"?>
<Relationships xmlns="http://schemas.openxmlformats.org/package/2006/relationships"><Relationship Id="rId2" Type="http://schemas.openxmlformats.org/officeDocument/2006/relationships/comments" Target="../comments30.xml"/><Relationship Id="rId1" Type="http://schemas.openxmlformats.org/officeDocument/2006/relationships/vmlDrawing" Target="../drawings/vmlDrawing30.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31.xml"/><Relationship Id="rId1" Type="http://schemas.openxmlformats.org/officeDocument/2006/relationships/vmlDrawing" Target="../drawings/vmlDrawing31.vml"/></Relationships>
</file>

<file path=xl/worksheets/_rels/sheet38.xml.rels><?xml version="1.0" encoding="UTF-8" standalone="yes"?>
<Relationships xmlns="http://schemas.openxmlformats.org/package/2006/relationships"><Relationship Id="rId2" Type="http://schemas.openxmlformats.org/officeDocument/2006/relationships/comments" Target="../comments32.xml"/><Relationship Id="rId1" Type="http://schemas.openxmlformats.org/officeDocument/2006/relationships/vmlDrawing" Target="../drawings/vmlDrawing32.vml"/></Relationships>
</file>

<file path=xl/worksheets/_rels/sheet39.xml.rels><?xml version="1.0" encoding="UTF-8" standalone="yes"?>
<Relationships xmlns="http://schemas.openxmlformats.org/package/2006/relationships"><Relationship Id="rId2" Type="http://schemas.openxmlformats.org/officeDocument/2006/relationships/comments" Target="../comments33.xml"/><Relationship Id="rId1" Type="http://schemas.openxmlformats.org/officeDocument/2006/relationships/vmlDrawing" Target="../drawings/vmlDrawing33.vml"/></Relationships>
</file>

<file path=xl/worksheets/_rels/sheet40.xml.rels><?xml version="1.0" encoding="UTF-8" standalone="yes"?>
<Relationships xmlns="http://schemas.openxmlformats.org/package/2006/relationships"><Relationship Id="rId2" Type="http://schemas.openxmlformats.org/officeDocument/2006/relationships/comments" Target="../comments34.xml"/><Relationship Id="rId1" Type="http://schemas.openxmlformats.org/officeDocument/2006/relationships/vmlDrawing" Target="../drawings/vmlDrawing3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1:X22"/>
  <sheetViews>
    <sheetView topLeftCell="H1" zoomScale="80" zoomScaleNormal="80" workbookViewId="0">
      <selection activeCell="E5" sqref="E5"/>
    </sheetView>
  </sheetViews>
  <sheetFormatPr defaultRowHeight="15"/>
  <cols>
    <col min="1" max="1" width="4.5703125" customWidth="1"/>
    <col min="2" max="2" width="17.42578125" customWidth="1"/>
    <col min="3" max="3" width="38" customWidth="1"/>
    <col min="4" max="4" width="38.140625" customWidth="1"/>
    <col min="5" max="6" width="27" customWidth="1"/>
    <col min="7" max="7" width="4.5703125" customWidth="1"/>
    <col min="8" max="8" width="26.42578125" customWidth="1"/>
    <col min="9" max="9" width="52.140625" customWidth="1"/>
    <col min="10" max="10" width="4.5703125" customWidth="1"/>
    <col min="11" max="11" width="16.5703125" customWidth="1"/>
    <col min="12" max="13" width="24.42578125" customWidth="1"/>
    <col min="14" max="14" width="4.5703125" customWidth="1"/>
    <col min="15" max="15" width="16.5703125" customWidth="1"/>
    <col min="16" max="16" width="23.42578125" customWidth="1"/>
    <col min="17" max="17" width="13.42578125" customWidth="1"/>
    <col min="18" max="18" width="4.5703125" customWidth="1"/>
    <col min="19" max="19" width="19.140625" customWidth="1"/>
    <col min="20" max="20" width="21.140625" customWidth="1"/>
    <col min="21" max="21" width="4.5703125" customWidth="1"/>
    <col min="22" max="22" width="28.5703125" customWidth="1"/>
    <col min="23" max="23" width="24" customWidth="1"/>
    <col min="24" max="24" width="24.42578125" customWidth="1"/>
    <col min="25" max="25" width="7" customWidth="1"/>
  </cols>
  <sheetData>
    <row r="1" spans="2:24">
      <c r="B1" t="s">
        <v>22</v>
      </c>
      <c r="H1" t="s">
        <v>18</v>
      </c>
      <c r="K1" t="s">
        <v>13</v>
      </c>
      <c r="O1" t="s">
        <v>19</v>
      </c>
      <c r="S1" t="s">
        <v>20</v>
      </c>
      <c r="V1" t="s">
        <v>21</v>
      </c>
    </row>
    <row r="3" spans="2:24" ht="23.1" customHeight="1" thickBot="1">
      <c r="B3" s="1" t="s">
        <v>22</v>
      </c>
      <c r="C3" s="1" t="s">
        <v>23</v>
      </c>
      <c r="D3" s="1" t="s">
        <v>34</v>
      </c>
      <c r="E3" s="6" t="s">
        <v>36</v>
      </c>
      <c r="F3" s="8" t="s">
        <v>82</v>
      </c>
      <c r="H3" s="1" t="s">
        <v>3</v>
      </c>
      <c r="I3" s="1" t="s">
        <v>4</v>
      </c>
      <c r="K3" s="1" t="s">
        <v>5</v>
      </c>
      <c r="L3" s="1" t="s">
        <v>6</v>
      </c>
      <c r="M3" s="1" t="s">
        <v>15</v>
      </c>
      <c r="O3" s="1" t="s">
        <v>7</v>
      </c>
      <c r="P3" s="1" t="s">
        <v>8</v>
      </c>
      <c r="Q3" s="1" t="s">
        <v>13</v>
      </c>
      <c r="S3" s="1" t="s">
        <v>24</v>
      </c>
      <c r="T3" s="1" t="s">
        <v>9</v>
      </c>
      <c r="V3" s="1" t="s">
        <v>1</v>
      </c>
      <c r="W3" s="1" t="s">
        <v>2</v>
      </c>
      <c r="X3" s="1" t="s">
        <v>16</v>
      </c>
    </row>
    <row r="4" spans="2:24" ht="18" customHeight="1" thickTop="1">
      <c r="B4" s="1" t="s">
        <v>33</v>
      </c>
      <c r="C4" s="1" t="s">
        <v>84</v>
      </c>
      <c r="D4" s="5" t="s">
        <v>37</v>
      </c>
      <c r="E4" s="7"/>
      <c r="F4" s="7" t="s">
        <v>83</v>
      </c>
      <c r="H4" s="2" t="s">
        <v>81</v>
      </c>
      <c r="I4" t="s">
        <v>80</v>
      </c>
      <c r="K4" t="s">
        <v>38</v>
      </c>
      <c r="L4" t="s">
        <v>39</v>
      </c>
      <c r="M4" t="s">
        <v>39</v>
      </c>
      <c r="O4" t="s">
        <v>40</v>
      </c>
      <c r="P4" t="s">
        <v>41</v>
      </c>
      <c r="Q4" t="s">
        <v>38</v>
      </c>
      <c r="S4" s="2" t="s">
        <v>25</v>
      </c>
      <c r="T4" s="2" t="s">
        <v>25</v>
      </c>
      <c r="V4" t="s">
        <v>12</v>
      </c>
      <c r="W4" t="s">
        <v>30</v>
      </c>
      <c r="X4" t="s">
        <v>17</v>
      </c>
    </row>
    <row r="5" spans="2:24" ht="18" customHeight="1">
      <c r="B5" t="s">
        <v>31</v>
      </c>
      <c r="C5" s="1" t="s">
        <v>84</v>
      </c>
      <c r="D5" s="5" t="s">
        <v>37</v>
      </c>
      <c r="E5" s="4" t="s">
        <v>35</v>
      </c>
      <c r="F5" s="9" t="s">
        <v>83</v>
      </c>
      <c r="K5" t="s">
        <v>54</v>
      </c>
      <c r="L5" t="s">
        <v>79</v>
      </c>
      <c r="M5" t="s">
        <v>79</v>
      </c>
      <c r="O5" t="s">
        <v>42</v>
      </c>
      <c r="P5" t="s">
        <v>43</v>
      </c>
      <c r="Q5" t="s">
        <v>38</v>
      </c>
      <c r="V5" t="s">
        <v>29</v>
      </c>
      <c r="W5" t="s">
        <v>26</v>
      </c>
      <c r="X5" t="s">
        <v>27</v>
      </c>
    </row>
    <row r="6" spans="2:24" ht="18" customHeight="1">
      <c r="O6" t="s">
        <v>44</v>
      </c>
      <c r="P6" t="s">
        <v>45</v>
      </c>
      <c r="Q6" t="s">
        <v>38</v>
      </c>
      <c r="V6" t="s">
        <v>11</v>
      </c>
      <c r="W6" t="s">
        <v>14</v>
      </c>
      <c r="X6" t="s">
        <v>28</v>
      </c>
    </row>
    <row r="7" spans="2:24" ht="18" customHeight="1">
      <c r="O7" t="s">
        <v>46</v>
      </c>
      <c r="P7" t="s">
        <v>47</v>
      </c>
      <c r="Q7" t="s">
        <v>38</v>
      </c>
      <c r="V7" t="s">
        <v>10</v>
      </c>
      <c r="W7" t="s">
        <v>0</v>
      </c>
      <c r="X7" t="s">
        <v>0</v>
      </c>
    </row>
    <row r="8" spans="2:24">
      <c r="O8" t="s">
        <v>48</v>
      </c>
      <c r="P8" t="s">
        <v>49</v>
      </c>
      <c r="Q8" t="s">
        <v>38</v>
      </c>
    </row>
    <row r="9" spans="2:24">
      <c r="O9" t="s">
        <v>50</v>
      </c>
      <c r="P9" t="s">
        <v>51</v>
      </c>
      <c r="Q9" t="s">
        <v>38</v>
      </c>
    </row>
    <row r="10" spans="2:24">
      <c r="O10" t="s">
        <v>52</v>
      </c>
      <c r="P10" t="s">
        <v>53</v>
      </c>
      <c r="Q10" t="s">
        <v>54</v>
      </c>
    </row>
    <row r="11" spans="2:24">
      <c r="O11" t="s">
        <v>55</v>
      </c>
      <c r="P11" t="s">
        <v>56</v>
      </c>
      <c r="Q11" t="s">
        <v>54</v>
      </c>
    </row>
    <row r="12" spans="2:24">
      <c r="O12" t="s">
        <v>57</v>
      </c>
      <c r="P12" t="s">
        <v>58</v>
      </c>
      <c r="Q12" t="s">
        <v>54</v>
      </c>
    </row>
    <row r="13" spans="2:24">
      <c r="O13" t="s">
        <v>59</v>
      </c>
      <c r="P13" t="s">
        <v>60</v>
      </c>
      <c r="Q13" t="s">
        <v>54</v>
      </c>
    </row>
    <row r="14" spans="2:24">
      <c r="O14" t="s">
        <v>61</v>
      </c>
      <c r="P14" t="s">
        <v>62</v>
      </c>
      <c r="Q14" t="s">
        <v>54</v>
      </c>
    </row>
    <row r="15" spans="2:24">
      <c r="O15" t="s">
        <v>63</v>
      </c>
      <c r="P15" t="s">
        <v>64</v>
      </c>
      <c r="Q15" t="s">
        <v>54</v>
      </c>
    </row>
    <row r="16" spans="2:24">
      <c r="O16" t="s">
        <v>65</v>
      </c>
      <c r="P16" t="s">
        <v>66</v>
      </c>
      <c r="Q16" t="s">
        <v>54</v>
      </c>
    </row>
    <row r="17" spans="15:17">
      <c r="O17" t="s">
        <v>67</v>
      </c>
      <c r="P17" t="s">
        <v>68</v>
      </c>
      <c r="Q17" t="s">
        <v>54</v>
      </c>
    </row>
    <row r="18" spans="15:17">
      <c r="O18" t="s">
        <v>69</v>
      </c>
      <c r="P18" t="s">
        <v>70</v>
      </c>
      <c r="Q18" t="s">
        <v>54</v>
      </c>
    </row>
    <row r="19" spans="15:17">
      <c r="O19" t="s">
        <v>71</v>
      </c>
      <c r="P19" t="s">
        <v>72</v>
      </c>
      <c r="Q19" t="s">
        <v>54</v>
      </c>
    </row>
    <row r="20" spans="15:17">
      <c r="O20" t="s">
        <v>73</v>
      </c>
      <c r="P20" t="s">
        <v>74</v>
      </c>
      <c r="Q20" t="s">
        <v>54</v>
      </c>
    </row>
    <row r="21" spans="15:17">
      <c r="O21" t="s">
        <v>75</v>
      </c>
      <c r="P21" t="s">
        <v>76</v>
      </c>
      <c r="Q21" t="s">
        <v>54</v>
      </c>
    </row>
    <row r="22" spans="15:17">
      <c r="O22" t="s">
        <v>77</v>
      </c>
      <c r="P22" t="s">
        <v>78</v>
      </c>
      <c r="Q22" t="s">
        <v>54</v>
      </c>
    </row>
  </sheetData>
  <sheetProtection sort="0" autoFilter="0"/>
  <phoneticPr fontId="2" type="noConversion"/>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AA74A-CE4F-4C9C-9646-F31D0FAF90BC}">
  <dimension ref="A1:J1664"/>
  <sheetViews>
    <sheetView zoomScale="80" zoomScaleNormal="80" workbookViewId="0">
      <selection activeCell="D13" sqref="D13"/>
    </sheetView>
  </sheetViews>
  <sheetFormatPr defaultRowHeight="15"/>
  <cols>
    <col min="1" max="1" width="9.140625" style="255"/>
    <col min="2" max="2" width="6.42578125" style="255" customWidth="1"/>
    <col min="3" max="3" width="53.140625" style="255" customWidth="1"/>
    <col min="4" max="4" width="21.85546875" style="255" customWidth="1"/>
    <col min="5" max="9" width="22.42578125" style="255" hidden="1" customWidth="1"/>
    <col min="10" max="13" width="17.42578125" style="255" customWidth="1"/>
    <col min="14" max="18" width="9.140625" style="255"/>
    <col min="19" max="19" width="15.7109375" style="255" customWidth="1"/>
    <col min="20" max="20" width="25.5703125" style="255" customWidth="1"/>
    <col min="21" max="16384" width="9.140625" style="255"/>
  </cols>
  <sheetData>
    <row r="1" spans="1:10" ht="15" customHeight="1">
      <c r="A1" s="254"/>
      <c r="B1" s="256"/>
      <c r="C1" s="256"/>
      <c r="D1" s="256"/>
      <c r="E1" s="256"/>
      <c r="F1" s="256"/>
      <c r="G1" s="256"/>
      <c r="H1" s="256"/>
      <c r="I1" s="256"/>
    </row>
    <row r="2" spans="1:10" ht="33.75" customHeight="1">
      <c r="A2" s="259"/>
      <c r="B2" s="430" t="s">
        <v>723</v>
      </c>
      <c r="C2" s="431"/>
      <c r="D2" s="432"/>
      <c r="E2" s="226"/>
      <c r="F2" s="226"/>
      <c r="G2" s="226"/>
      <c r="H2" s="226"/>
      <c r="I2" s="227"/>
    </row>
    <row r="3" spans="1:10" ht="15" customHeight="1">
      <c r="A3" s="254"/>
      <c r="B3" s="144"/>
      <c r="C3" s="145"/>
      <c r="D3" s="146"/>
      <c r="E3" s="145"/>
      <c r="F3" s="145"/>
      <c r="G3" s="146"/>
      <c r="H3" s="146"/>
      <c r="I3" s="146"/>
    </row>
    <row r="4" spans="1:10" ht="15" customHeight="1">
      <c r="A4" s="259"/>
      <c r="B4" s="409"/>
      <c r="C4" s="410"/>
      <c r="D4" s="411" t="s">
        <v>102</v>
      </c>
      <c r="E4" s="411" t="s">
        <v>103</v>
      </c>
      <c r="F4" s="411" t="s">
        <v>104</v>
      </c>
      <c r="G4" s="411" t="s">
        <v>105</v>
      </c>
      <c r="H4" s="411" t="s">
        <v>106</v>
      </c>
      <c r="I4" s="411" t="s">
        <v>481</v>
      </c>
    </row>
    <row r="5" spans="1:10" ht="60" customHeight="1">
      <c r="A5" s="259"/>
      <c r="B5" s="412"/>
      <c r="C5" s="413"/>
      <c r="D5" s="260" t="s">
        <v>724</v>
      </c>
      <c r="E5" s="433" t="s">
        <v>725</v>
      </c>
      <c r="F5" s="433"/>
      <c r="G5" s="433"/>
      <c r="H5" s="433"/>
      <c r="I5" s="433"/>
    </row>
    <row r="6" spans="1:10" ht="15" customHeight="1">
      <c r="A6" s="259"/>
      <c r="B6" s="434" t="s">
        <v>1170</v>
      </c>
      <c r="C6" s="435"/>
      <c r="D6" s="333" t="s">
        <v>1408</v>
      </c>
      <c r="E6" s="414" t="s">
        <v>1076</v>
      </c>
      <c r="F6" s="414" t="s">
        <v>1077</v>
      </c>
      <c r="G6" s="414" t="s">
        <v>1078</v>
      </c>
      <c r="H6" s="414" t="s">
        <v>1079</v>
      </c>
      <c r="I6" s="414" t="s">
        <v>1075</v>
      </c>
      <c r="J6" s="407"/>
    </row>
    <row r="7" spans="1:10" ht="15" customHeight="1">
      <c r="A7" s="259"/>
      <c r="B7" s="436" t="s">
        <v>726</v>
      </c>
      <c r="C7" s="436"/>
      <c r="D7" s="310"/>
      <c r="E7" s="153"/>
      <c r="F7" s="153"/>
      <c r="G7" s="153"/>
      <c r="H7" s="153"/>
      <c r="I7" s="153"/>
      <c r="J7" s="407"/>
    </row>
    <row r="8" spans="1:10" ht="15" customHeight="1">
      <c r="A8" s="259"/>
      <c r="B8" s="147" t="s">
        <v>98</v>
      </c>
      <c r="C8" s="148" t="s">
        <v>727</v>
      </c>
      <c r="D8" s="334">
        <v>2694032.9654100002</v>
      </c>
      <c r="E8" s="149"/>
      <c r="F8" s="149"/>
      <c r="G8" s="149"/>
      <c r="H8" s="149"/>
      <c r="I8" s="149"/>
      <c r="J8" s="407"/>
    </row>
    <row r="9" spans="1:10" ht="15" customHeight="1">
      <c r="A9" s="259"/>
      <c r="B9" s="150" t="s">
        <v>728</v>
      </c>
      <c r="C9" s="108" t="s">
        <v>729</v>
      </c>
      <c r="D9" s="334">
        <f>+D8</f>
        <v>2694032.9654100002</v>
      </c>
      <c r="E9" s="154"/>
      <c r="F9" s="154"/>
      <c r="G9" s="154"/>
      <c r="H9" s="154"/>
      <c r="I9" s="154"/>
      <c r="J9" s="407"/>
    </row>
    <row r="10" spans="1:10" ht="30" customHeight="1">
      <c r="A10" s="259"/>
      <c r="B10" s="147" t="s">
        <v>109</v>
      </c>
      <c r="C10" s="148" t="s">
        <v>730</v>
      </c>
      <c r="D10" s="334">
        <v>7253694.3173542907</v>
      </c>
      <c r="E10" s="149"/>
      <c r="F10" s="149"/>
      <c r="G10" s="149"/>
      <c r="H10" s="149"/>
      <c r="I10" s="149"/>
      <c r="J10" s="407"/>
    </row>
    <row r="11" spans="1:10" ht="30" customHeight="1">
      <c r="A11" s="259"/>
      <c r="B11" s="147" t="s">
        <v>111</v>
      </c>
      <c r="C11" s="148" t="s">
        <v>731</v>
      </c>
      <c r="D11" s="335">
        <f>+D9/D10</f>
        <v>0.37140150212348905</v>
      </c>
      <c r="E11" s="149"/>
      <c r="F11" s="149"/>
      <c r="G11" s="149"/>
      <c r="H11" s="149"/>
      <c r="I11" s="149"/>
      <c r="J11" s="407"/>
    </row>
    <row r="12" spans="1:10" ht="15" customHeight="1">
      <c r="A12" s="259"/>
      <c r="B12" s="150" t="s">
        <v>241</v>
      </c>
      <c r="C12" s="108" t="s">
        <v>729</v>
      </c>
      <c r="D12" s="335">
        <f>+D11</f>
        <v>0.37140150212348905</v>
      </c>
      <c r="E12" s="154"/>
      <c r="F12" s="154"/>
      <c r="G12" s="154"/>
      <c r="H12" s="154"/>
      <c r="I12" s="154"/>
      <c r="J12" s="407"/>
    </row>
    <row r="13" spans="1:10" ht="15" customHeight="1">
      <c r="A13" s="259"/>
      <c r="B13" s="147" t="s">
        <v>114</v>
      </c>
      <c r="C13" s="148" t="s">
        <v>732</v>
      </c>
      <c r="D13" s="334">
        <v>14743639.268428</v>
      </c>
      <c r="E13" s="149"/>
      <c r="F13" s="149"/>
      <c r="G13" s="149"/>
      <c r="H13" s="149"/>
      <c r="I13" s="149"/>
      <c r="J13" s="407"/>
    </row>
    <row r="14" spans="1:10" ht="30" customHeight="1">
      <c r="A14" s="259"/>
      <c r="B14" s="147" t="s">
        <v>117</v>
      </c>
      <c r="C14" s="148" t="s">
        <v>733</v>
      </c>
      <c r="D14" s="335">
        <v>0.18272510038811093</v>
      </c>
      <c r="E14" s="149"/>
      <c r="F14" s="149"/>
      <c r="G14" s="149"/>
      <c r="H14" s="149"/>
      <c r="I14" s="149"/>
      <c r="J14" s="407"/>
    </row>
    <row r="15" spans="1:10" ht="15" customHeight="1">
      <c r="A15" s="259"/>
      <c r="B15" s="150" t="s">
        <v>244</v>
      </c>
      <c r="C15" s="108" t="s">
        <v>734</v>
      </c>
      <c r="D15" s="335">
        <f>+D14</f>
        <v>0.18272510038811093</v>
      </c>
      <c r="E15" s="154"/>
      <c r="F15" s="154"/>
      <c r="G15" s="154"/>
      <c r="H15" s="154"/>
      <c r="I15" s="154"/>
      <c r="J15" s="407"/>
    </row>
    <row r="16" spans="1:10" ht="30" customHeight="1">
      <c r="A16" s="259"/>
      <c r="B16" s="150" t="s">
        <v>735</v>
      </c>
      <c r="C16" s="148" t="s">
        <v>736</v>
      </c>
      <c r="D16" s="336"/>
      <c r="E16" s="149"/>
      <c r="F16" s="149"/>
      <c r="G16" s="149"/>
      <c r="H16" s="149"/>
      <c r="I16" s="149"/>
      <c r="J16" s="407"/>
    </row>
    <row r="17" spans="1:10" ht="75" customHeight="1">
      <c r="A17" s="259"/>
      <c r="B17" s="150" t="s">
        <v>737</v>
      </c>
      <c r="C17" s="148" t="s">
        <v>738</v>
      </c>
      <c r="D17" s="336"/>
      <c r="E17" s="149"/>
      <c r="F17" s="149"/>
      <c r="G17" s="149"/>
      <c r="H17" s="149"/>
      <c r="I17" s="149"/>
      <c r="J17" s="407"/>
    </row>
    <row r="18" spans="1:10" ht="75" customHeight="1">
      <c r="A18" s="259"/>
      <c r="B18" s="150" t="s">
        <v>739</v>
      </c>
      <c r="C18" s="148" t="s">
        <v>740</v>
      </c>
      <c r="D18" s="336"/>
      <c r="E18" s="149"/>
      <c r="F18" s="149"/>
      <c r="G18" s="149"/>
      <c r="H18" s="149"/>
      <c r="I18" s="149"/>
      <c r="J18" s="407"/>
    </row>
    <row r="19" spans="1:10" ht="27.75" customHeight="1">
      <c r="A19" s="259"/>
      <c r="B19" s="436" t="s">
        <v>724</v>
      </c>
      <c r="C19" s="436"/>
      <c r="D19" s="311"/>
      <c r="E19" s="151"/>
      <c r="F19" s="151"/>
      <c r="G19" s="151"/>
      <c r="H19" s="151"/>
      <c r="I19" s="151"/>
      <c r="J19" s="407"/>
    </row>
    <row r="20" spans="1:10" ht="15" customHeight="1">
      <c r="A20" s="259"/>
      <c r="B20" s="150" t="s">
        <v>741</v>
      </c>
      <c r="C20" s="148" t="s">
        <v>742</v>
      </c>
      <c r="D20" s="273"/>
      <c r="E20" s="152"/>
      <c r="F20" s="152"/>
      <c r="G20" s="152"/>
      <c r="H20" s="152"/>
      <c r="I20" s="152"/>
    </row>
    <row r="21" spans="1:10" ht="30" customHeight="1">
      <c r="A21" s="259"/>
      <c r="B21" s="150" t="s">
        <v>743</v>
      </c>
      <c r="C21" s="108" t="s">
        <v>744</v>
      </c>
      <c r="D21" s="273"/>
      <c r="E21" s="152"/>
      <c r="F21" s="152"/>
      <c r="G21" s="152"/>
      <c r="H21" s="152"/>
      <c r="I21" s="152"/>
    </row>
    <row r="22" spans="1:10" ht="15" customHeight="1">
      <c r="A22" s="259"/>
      <c r="B22" s="150" t="s">
        <v>745</v>
      </c>
      <c r="C22" s="148" t="s">
        <v>746</v>
      </c>
      <c r="D22" s="273"/>
      <c r="E22" s="152"/>
      <c r="F22" s="152"/>
      <c r="G22" s="152"/>
      <c r="H22" s="152"/>
      <c r="I22" s="152"/>
    </row>
    <row r="23" spans="1:10" ht="30" customHeight="1">
      <c r="A23" s="259"/>
      <c r="B23" s="150" t="s">
        <v>747</v>
      </c>
      <c r="C23" s="108" t="s">
        <v>744</v>
      </c>
      <c r="D23" s="273"/>
      <c r="E23" s="152"/>
      <c r="F23" s="152"/>
      <c r="G23" s="152"/>
      <c r="H23" s="152"/>
      <c r="I23" s="152"/>
    </row>
    <row r="24" spans="1:10" ht="15" customHeight="1"/>
    <row r="25" spans="1:10" ht="15" customHeight="1"/>
    <row r="26" spans="1:10" ht="15" customHeight="1"/>
    <row r="27" spans="1:10" ht="30" customHeight="1"/>
    <row r="28" spans="1:10" ht="30" customHeight="1"/>
    <row r="29" spans="1:10" ht="30" customHeight="1"/>
    <row r="30" spans="1:10" ht="15" customHeight="1"/>
    <row r="31" spans="1:10" ht="30" customHeight="1"/>
    <row r="32" spans="1:10" ht="30" customHeight="1"/>
    <row r="33" ht="15" customHeight="1"/>
    <row r="34" ht="15" customHeight="1"/>
    <row r="35" ht="15" customHeight="1"/>
    <row r="36" ht="15" customHeight="1"/>
    <row r="37" ht="30" customHeight="1"/>
    <row r="38" ht="30" customHeight="1"/>
    <row r="39" ht="30" customHeight="1"/>
    <row r="40" ht="30" customHeight="1"/>
    <row r="41" ht="45" customHeight="1"/>
    <row r="42" ht="30" customHeight="1"/>
    <row r="43" ht="30" customHeight="1"/>
    <row r="44" ht="30" customHeight="1"/>
    <row r="45" ht="15" customHeight="1"/>
    <row r="46" ht="45" customHeight="1"/>
    <row r="47" ht="15" customHeight="1"/>
    <row r="48" ht="45"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15" customHeight="1"/>
    <row r="133" ht="15" customHeight="1"/>
    <row r="134" ht="15" customHeight="1"/>
    <row r="332" ht="15" customHeight="1"/>
    <row r="1664" ht="15" customHeight="1"/>
  </sheetData>
  <sheetProtection algorithmName="SHA-512" hashValue="c1nC+TbBEN1ZoHVxhGVWj+T1hnr+7x39Hf6cNfoBaQts4/6DoDdnjTTviB5EAbdcA/J8H9llG8vJRDLLqYz6Bg==" saltValue="IxQ0oZPqag+CoIKjE6BvSA==" spinCount="100000" sheet="1" objects="1" scenarios="1"/>
  <mergeCells count="5">
    <mergeCell ref="B2:D2"/>
    <mergeCell ref="E5:I5"/>
    <mergeCell ref="B6:C6"/>
    <mergeCell ref="B7:C7"/>
    <mergeCell ref="B19:C19"/>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51"/>
  <sheetViews>
    <sheetView showGridLines="0" zoomScale="80" zoomScaleNormal="80" workbookViewId="0">
      <pane xSplit="3" ySplit="6" topLeftCell="D7" activePane="bottomRight" state="frozen"/>
      <selection pane="topRight"/>
      <selection pane="bottomLeft"/>
      <selection pane="bottomRight" activeCell="B2" sqref="B2:F2"/>
    </sheetView>
  </sheetViews>
  <sheetFormatPr defaultRowHeight="15"/>
  <cols>
    <col min="1" max="1" width="9.140625" style="12"/>
    <col min="2" max="2" width="7.5703125" style="12" customWidth="1"/>
    <col min="3" max="3" width="44" style="12" customWidth="1"/>
    <col min="4" max="6" width="27.5703125" style="12" customWidth="1"/>
    <col min="7" max="16384" width="9.140625" style="12"/>
  </cols>
  <sheetData>
    <row r="1" spans="1:7" ht="15" customHeight="1">
      <c r="A1" s="14"/>
      <c r="B1" s="18"/>
      <c r="C1" s="18"/>
      <c r="D1" s="18"/>
      <c r="E1" s="18"/>
      <c r="F1" s="18"/>
    </row>
    <row r="2" spans="1:7" ht="21.75" customHeight="1">
      <c r="A2" s="19"/>
      <c r="B2" s="437" t="s">
        <v>748</v>
      </c>
      <c r="C2" s="438"/>
      <c r="D2" s="438"/>
      <c r="E2" s="438"/>
      <c r="F2" s="439"/>
    </row>
    <row r="3" spans="1:7" ht="15" customHeight="1">
      <c r="A3" s="14"/>
      <c r="B3" s="156"/>
      <c r="C3" s="156"/>
      <c r="D3" s="156"/>
      <c r="E3" s="156"/>
      <c r="F3" s="156"/>
    </row>
    <row r="4" spans="1:7" ht="15" customHeight="1">
      <c r="A4" s="19"/>
      <c r="B4" s="440" t="s">
        <v>1170</v>
      </c>
      <c r="C4" s="441"/>
      <c r="D4" s="29" t="s">
        <v>102</v>
      </c>
      <c r="E4" s="29" t="s">
        <v>103</v>
      </c>
      <c r="F4" s="29" t="s">
        <v>104</v>
      </c>
    </row>
    <row r="5" spans="1:7" ht="45" customHeight="1">
      <c r="A5" s="19"/>
      <c r="B5" s="442"/>
      <c r="C5" s="443"/>
      <c r="D5" s="24" t="s">
        <v>724</v>
      </c>
      <c r="E5" s="24" t="s">
        <v>749</v>
      </c>
      <c r="F5" s="24" t="s">
        <v>750</v>
      </c>
    </row>
    <row r="6" spans="1:7" ht="15" customHeight="1">
      <c r="A6" s="19"/>
      <c r="B6" s="436" t="s">
        <v>751</v>
      </c>
      <c r="C6" s="436"/>
      <c r="D6" s="436"/>
      <c r="E6" s="436"/>
      <c r="F6" s="436"/>
    </row>
    <row r="7" spans="1:7" ht="15" customHeight="1">
      <c r="A7" s="19"/>
      <c r="B7" s="125" t="s">
        <v>98</v>
      </c>
      <c r="C7" s="148" t="s">
        <v>752</v>
      </c>
      <c r="D7" s="337">
        <f>+'EU KM2'!D8</f>
        <v>2694032.9654100002</v>
      </c>
      <c r="E7" s="338"/>
      <c r="F7" s="338"/>
      <c r="G7" s="10"/>
    </row>
    <row r="8" spans="1:7" ht="15" customHeight="1">
      <c r="A8" s="19"/>
      <c r="B8" s="125" t="s">
        <v>109</v>
      </c>
      <c r="C8" s="148" t="s">
        <v>753</v>
      </c>
      <c r="D8" s="337"/>
      <c r="E8" s="338"/>
      <c r="F8" s="338"/>
      <c r="G8" s="10"/>
    </row>
    <row r="9" spans="1:7" ht="15" customHeight="1">
      <c r="A9" s="19"/>
      <c r="B9" s="157" t="s">
        <v>111</v>
      </c>
      <c r="C9" s="158" t="s">
        <v>754</v>
      </c>
      <c r="D9" s="273"/>
      <c r="E9" s="215"/>
      <c r="F9" s="215"/>
      <c r="G9" s="10"/>
    </row>
    <row r="10" spans="1:7" ht="15" customHeight="1">
      <c r="A10" s="19"/>
      <c r="B10" s="157" t="s">
        <v>114</v>
      </c>
      <c r="C10" s="158" t="s">
        <v>754</v>
      </c>
      <c r="D10" s="273"/>
      <c r="E10" s="215"/>
      <c r="F10" s="215"/>
      <c r="G10" s="10"/>
    </row>
    <row r="11" spans="1:7" ht="15" customHeight="1">
      <c r="A11" s="19"/>
      <c r="B11" s="157" t="s">
        <v>117</v>
      </c>
      <c r="C11" s="158" t="s">
        <v>754</v>
      </c>
      <c r="D11" s="273"/>
      <c r="E11" s="215"/>
      <c r="F11" s="215"/>
      <c r="G11" s="10"/>
    </row>
    <row r="12" spans="1:7" ht="15" customHeight="1">
      <c r="A12" s="19"/>
      <c r="B12" s="125" t="s">
        <v>119</v>
      </c>
      <c r="C12" s="148" t="s">
        <v>755</v>
      </c>
      <c r="D12" s="337"/>
      <c r="E12" s="338"/>
      <c r="F12" s="338"/>
      <c r="G12" s="10"/>
    </row>
    <row r="13" spans="1:7" ht="15" customHeight="1">
      <c r="A13" s="19"/>
      <c r="B13" s="157" t="s">
        <v>121</v>
      </c>
      <c r="C13" s="158" t="s">
        <v>754</v>
      </c>
      <c r="D13" s="273"/>
      <c r="E13" s="215"/>
      <c r="F13" s="215"/>
      <c r="G13" s="10"/>
    </row>
    <row r="14" spans="1:7" ht="15" customHeight="1">
      <c r="A14" s="19"/>
      <c r="B14" s="157" t="s">
        <v>133</v>
      </c>
      <c r="C14" s="158" t="s">
        <v>754</v>
      </c>
      <c r="D14" s="273"/>
      <c r="E14" s="215"/>
      <c r="F14" s="215"/>
      <c r="G14" s="10"/>
    </row>
    <row r="15" spans="1:7" ht="45" customHeight="1">
      <c r="A15" s="19"/>
      <c r="B15" s="125" t="s">
        <v>145</v>
      </c>
      <c r="C15" s="148" t="s">
        <v>756</v>
      </c>
      <c r="D15" s="337">
        <f>+D7</f>
        <v>2694032.9654100002</v>
      </c>
      <c r="E15" s="338"/>
      <c r="F15" s="338"/>
      <c r="G15" s="10"/>
    </row>
    <row r="16" spans="1:7" ht="15" customHeight="1">
      <c r="A16" s="19"/>
      <c r="B16" s="444" t="s">
        <v>757</v>
      </c>
      <c r="C16" s="444"/>
      <c r="D16" s="444"/>
      <c r="E16" s="444"/>
      <c r="F16" s="444"/>
      <c r="G16" s="10"/>
    </row>
    <row r="17" spans="1:7" ht="45" customHeight="1">
      <c r="A17" s="19"/>
      <c r="B17" s="125" t="s">
        <v>149</v>
      </c>
      <c r="C17" s="148" t="s">
        <v>758</v>
      </c>
      <c r="D17" s="338"/>
      <c r="E17" s="338"/>
      <c r="F17" s="338"/>
      <c r="G17" s="10"/>
    </row>
    <row r="18" spans="1:7" ht="60" customHeight="1">
      <c r="A18" s="19"/>
      <c r="B18" s="93" t="s">
        <v>759</v>
      </c>
      <c r="C18" s="148" t="s">
        <v>760</v>
      </c>
      <c r="D18" s="338"/>
      <c r="E18" s="338"/>
      <c r="F18" s="338"/>
      <c r="G18" s="10"/>
    </row>
    <row r="19" spans="1:7" ht="60" customHeight="1">
      <c r="A19" s="19"/>
      <c r="B19" s="93" t="s">
        <v>761</v>
      </c>
      <c r="C19" s="148" t="s">
        <v>762</v>
      </c>
      <c r="D19" s="338"/>
      <c r="E19" s="338"/>
      <c r="F19" s="338"/>
      <c r="G19" s="10"/>
    </row>
    <row r="20" spans="1:7" ht="45" customHeight="1">
      <c r="A20" s="19"/>
      <c r="B20" s="93" t="s">
        <v>763</v>
      </c>
      <c r="C20" s="148" t="s">
        <v>764</v>
      </c>
      <c r="D20" s="338"/>
      <c r="E20" s="338"/>
      <c r="F20" s="338"/>
      <c r="G20" s="10"/>
    </row>
    <row r="21" spans="1:7" ht="45" customHeight="1">
      <c r="A21" s="19"/>
      <c r="B21" s="125" t="s">
        <v>152</v>
      </c>
      <c r="C21" s="148" t="s">
        <v>765</v>
      </c>
      <c r="D21" s="338"/>
      <c r="E21" s="338"/>
      <c r="F21" s="338"/>
      <c r="G21" s="10"/>
    </row>
    <row r="22" spans="1:7" ht="45" customHeight="1">
      <c r="A22" s="19"/>
      <c r="B22" s="93" t="s">
        <v>766</v>
      </c>
      <c r="C22" s="148" t="s">
        <v>767</v>
      </c>
      <c r="D22" s="338"/>
      <c r="E22" s="338"/>
      <c r="F22" s="338"/>
      <c r="G22" s="10"/>
    </row>
    <row r="23" spans="1:7" ht="45" customHeight="1">
      <c r="A23" s="19"/>
      <c r="B23" s="125" t="s">
        <v>154</v>
      </c>
      <c r="C23" s="148" t="s">
        <v>768</v>
      </c>
      <c r="D23" s="274"/>
      <c r="E23" s="337"/>
      <c r="F23" s="274"/>
      <c r="G23" s="10"/>
    </row>
    <row r="24" spans="1:7" ht="15" customHeight="1">
      <c r="A24" s="19"/>
      <c r="B24" s="157" t="s">
        <v>168</v>
      </c>
      <c r="C24" s="158" t="s">
        <v>754</v>
      </c>
      <c r="D24" s="216"/>
      <c r="E24" s="216"/>
      <c r="F24" s="216"/>
      <c r="G24" s="10"/>
    </row>
    <row r="25" spans="1:7" ht="15" customHeight="1">
      <c r="A25" s="19"/>
      <c r="B25" s="157" t="s">
        <v>174</v>
      </c>
      <c r="C25" s="158" t="s">
        <v>754</v>
      </c>
      <c r="D25" s="216"/>
      <c r="E25" s="216"/>
      <c r="F25" s="216"/>
      <c r="G25" s="10"/>
    </row>
    <row r="26" spans="1:7" ht="15" customHeight="1">
      <c r="A26" s="19"/>
      <c r="B26" s="125" t="s">
        <v>176</v>
      </c>
      <c r="C26" s="148" t="s">
        <v>769</v>
      </c>
      <c r="D26" s="338"/>
      <c r="E26" s="338"/>
      <c r="F26" s="338"/>
      <c r="G26" s="10"/>
    </row>
    <row r="27" spans="1:7" ht="15" customHeight="1">
      <c r="A27" s="19"/>
      <c r="B27" s="93" t="s">
        <v>770</v>
      </c>
      <c r="C27" s="108" t="s">
        <v>771</v>
      </c>
      <c r="D27" s="338"/>
      <c r="E27" s="338"/>
      <c r="F27" s="338"/>
      <c r="G27" s="10"/>
    </row>
    <row r="28" spans="1:7" ht="15" customHeight="1">
      <c r="A28" s="19"/>
      <c r="B28" s="436" t="s">
        <v>772</v>
      </c>
      <c r="C28" s="436"/>
      <c r="D28" s="436"/>
      <c r="E28" s="436"/>
      <c r="F28" s="436"/>
      <c r="G28" s="10"/>
    </row>
    <row r="29" spans="1:7" ht="30" customHeight="1">
      <c r="A29" s="19"/>
      <c r="B29" s="125" t="s">
        <v>179</v>
      </c>
      <c r="C29" s="148" t="s">
        <v>773</v>
      </c>
      <c r="D29" s="337">
        <f>+D15</f>
        <v>2694032.9654100002</v>
      </c>
      <c r="E29" s="338"/>
      <c r="F29" s="338"/>
      <c r="G29" s="10"/>
    </row>
    <row r="30" spans="1:7" ht="30" customHeight="1">
      <c r="A30" s="19"/>
      <c r="B30" s="125" t="s">
        <v>181</v>
      </c>
      <c r="C30" s="148" t="s">
        <v>774</v>
      </c>
      <c r="D30" s="215"/>
      <c r="E30" s="338"/>
      <c r="F30" s="215"/>
      <c r="G30" s="10"/>
    </row>
    <row r="31" spans="1:7" ht="30" customHeight="1">
      <c r="A31" s="19"/>
      <c r="B31" s="125" t="s">
        <v>183</v>
      </c>
      <c r="C31" s="148" t="s">
        <v>775</v>
      </c>
      <c r="D31" s="215"/>
      <c r="E31" s="338"/>
      <c r="F31" s="215"/>
      <c r="G31" s="10"/>
    </row>
    <row r="32" spans="1:7" ht="15" customHeight="1">
      <c r="A32" s="19"/>
      <c r="B32" s="312" t="s">
        <v>210</v>
      </c>
      <c r="C32" s="313" t="s">
        <v>754</v>
      </c>
      <c r="D32" s="215"/>
      <c r="E32" s="215"/>
      <c r="F32" s="215"/>
      <c r="G32" s="10"/>
    </row>
    <row r="33" spans="1:7" ht="30" customHeight="1">
      <c r="A33" s="19"/>
      <c r="B33" s="125" t="s">
        <v>211</v>
      </c>
      <c r="C33" s="148" t="s">
        <v>776</v>
      </c>
      <c r="D33" s="337">
        <f>+D29</f>
        <v>2694032.9654100002</v>
      </c>
      <c r="E33" s="338"/>
      <c r="F33" s="338"/>
      <c r="G33" s="10"/>
    </row>
    <row r="34" spans="1:7" ht="30" customHeight="1">
      <c r="A34" s="19"/>
      <c r="B34" s="93" t="s">
        <v>777</v>
      </c>
      <c r="C34" s="108" t="s">
        <v>778</v>
      </c>
      <c r="D34" s="337">
        <f>+D33</f>
        <v>2694032.9654100002</v>
      </c>
      <c r="E34" s="215"/>
      <c r="F34" s="215"/>
      <c r="G34" s="10"/>
    </row>
    <row r="35" spans="1:7" ht="15" customHeight="1">
      <c r="A35" s="19"/>
      <c r="B35" s="436" t="s">
        <v>779</v>
      </c>
      <c r="C35" s="436"/>
      <c r="D35" s="436"/>
      <c r="E35" s="436"/>
      <c r="F35" s="436"/>
      <c r="G35" s="10"/>
    </row>
    <row r="36" spans="1:7" ht="15" customHeight="1">
      <c r="A36" s="19"/>
      <c r="B36" s="125" t="s">
        <v>215</v>
      </c>
      <c r="C36" s="148" t="s">
        <v>780</v>
      </c>
      <c r="D36" s="337">
        <f>+'EU KM2'!D10</f>
        <v>7253694.3173542907</v>
      </c>
      <c r="E36" s="337"/>
      <c r="F36" s="274">
        <f>SUM(D36,-E36)</f>
        <v>7253694.3173542907</v>
      </c>
      <c r="G36" s="10"/>
    </row>
    <row r="37" spans="1:7" ht="15" customHeight="1">
      <c r="A37" s="19"/>
      <c r="B37" s="125" t="s">
        <v>223</v>
      </c>
      <c r="C37" s="148" t="s">
        <v>781</v>
      </c>
      <c r="D37" s="337">
        <f>+'EU KM2'!D13</f>
        <v>14743639.268428</v>
      </c>
      <c r="E37" s="337"/>
      <c r="F37" s="274">
        <f>SUM(D37,-E37)</f>
        <v>14743639.268428</v>
      </c>
      <c r="G37" s="10"/>
    </row>
    <row r="38" spans="1:7" ht="15" customHeight="1">
      <c r="A38" s="19"/>
      <c r="B38" s="436" t="s">
        <v>782</v>
      </c>
      <c r="C38" s="436"/>
      <c r="D38" s="436"/>
      <c r="E38" s="436"/>
      <c r="F38" s="436"/>
      <c r="G38" s="10"/>
    </row>
    <row r="39" spans="1:7" ht="30" customHeight="1">
      <c r="A39" s="19"/>
      <c r="B39" s="125" t="s">
        <v>225</v>
      </c>
      <c r="C39" s="148" t="s">
        <v>783</v>
      </c>
      <c r="D39" s="339">
        <f>+D34/D36</f>
        <v>0.37140150212348905</v>
      </c>
      <c r="E39" s="338"/>
      <c r="F39" s="224">
        <f>SUM(D39,-E39)</f>
        <v>0.37140150212348905</v>
      </c>
      <c r="G39" s="10"/>
    </row>
    <row r="40" spans="1:7" ht="30" customHeight="1">
      <c r="A40" s="19"/>
      <c r="B40" s="93" t="s">
        <v>272</v>
      </c>
      <c r="C40" s="108" t="s">
        <v>729</v>
      </c>
      <c r="D40" s="339">
        <f>+D39</f>
        <v>0.37140150212348905</v>
      </c>
      <c r="E40" s="215"/>
      <c r="F40" s="225"/>
      <c r="G40" s="10"/>
    </row>
    <row r="41" spans="1:7" ht="30" customHeight="1">
      <c r="A41" s="19"/>
      <c r="B41" s="125" t="s">
        <v>226</v>
      </c>
      <c r="C41" s="148" t="s">
        <v>784</v>
      </c>
      <c r="D41" s="339">
        <f>+'EU KM2'!D14</f>
        <v>0.18272510038811093</v>
      </c>
      <c r="E41" s="338"/>
      <c r="F41" s="224">
        <f>SUM(D41,-E41)</f>
        <v>0.18272510038811093</v>
      </c>
      <c r="G41" s="10"/>
    </row>
    <row r="42" spans="1:7" ht="30" customHeight="1">
      <c r="A42" s="19"/>
      <c r="B42" s="93" t="s">
        <v>785</v>
      </c>
      <c r="C42" s="108" t="s">
        <v>729</v>
      </c>
      <c r="D42" s="339">
        <f>+D41</f>
        <v>0.18272510038811093</v>
      </c>
      <c r="E42" s="215"/>
      <c r="F42" s="215"/>
      <c r="G42" s="10"/>
    </row>
    <row r="43" spans="1:7" ht="45" customHeight="1">
      <c r="A43" s="19"/>
      <c r="B43" s="125" t="s">
        <v>227</v>
      </c>
      <c r="C43" s="148" t="s">
        <v>786</v>
      </c>
      <c r="D43" s="339">
        <f>+D39</f>
        <v>0.37140150212348905</v>
      </c>
      <c r="E43" s="338"/>
      <c r="F43" s="215"/>
      <c r="G43" s="10"/>
    </row>
    <row r="44" spans="1:7" ht="30" customHeight="1">
      <c r="A44" s="19"/>
      <c r="B44" s="125" t="s">
        <v>228</v>
      </c>
      <c r="C44" s="148" t="s">
        <v>787</v>
      </c>
      <c r="D44" s="215"/>
      <c r="E44" s="338"/>
      <c r="F44" s="215"/>
      <c r="G44" s="10"/>
    </row>
    <row r="45" spans="1:7" ht="30" customHeight="1">
      <c r="A45" s="19"/>
      <c r="B45" s="125" t="s">
        <v>229</v>
      </c>
      <c r="C45" s="108" t="s">
        <v>788</v>
      </c>
      <c r="D45" s="215"/>
      <c r="E45" s="338"/>
      <c r="F45" s="215"/>
      <c r="G45" s="10"/>
    </row>
    <row r="46" spans="1:7" ht="30" customHeight="1">
      <c r="A46" s="19"/>
      <c r="B46" s="125" t="s">
        <v>282</v>
      </c>
      <c r="C46" s="108" t="s">
        <v>789</v>
      </c>
      <c r="D46" s="215"/>
      <c r="E46" s="338"/>
      <c r="F46" s="215"/>
      <c r="G46" s="10"/>
    </row>
    <row r="47" spans="1:7" ht="15" customHeight="1">
      <c r="A47" s="19"/>
      <c r="B47" s="125" t="s">
        <v>283</v>
      </c>
      <c r="C47" s="108" t="s">
        <v>790</v>
      </c>
      <c r="D47" s="215"/>
      <c r="E47" s="338"/>
      <c r="F47" s="216"/>
      <c r="G47" s="10"/>
    </row>
    <row r="48" spans="1:7" ht="45" customHeight="1">
      <c r="A48" s="19"/>
      <c r="B48" s="93" t="s">
        <v>791</v>
      </c>
      <c r="C48" s="108" t="s">
        <v>792</v>
      </c>
      <c r="D48" s="215"/>
      <c r="E48" s="338"/>
      <c r="F48" s="215"/>
      <c r="G48" s="10"/>
    </row>
    <row r="49" spans="1:7" ht="15" customHeight="1">
      <c r="A49" s="19"/>
      <c r="B49" s="436" t="s">
        <v>793</v>
      </c>
      <c r="C49" s="436"/>
      <c r="D49" s="436"/>
      <c r="E49" s="436"/>
      <c r="F49" s="436"/>
      <c r="G49" s="10"/>
    </row>
    <row r="50" spans="1:7" ht="45" customHeight="1">
      <c r="A50" s="19"/>
      <c r="B50" s="93" t="s">
        <v>794</v>
      </c>
      <c r="C50" s="148" t="s">
        <v>795</v>
      </c>
      <c r="D50" s="215"/>
      <c r="E50" s="338"/>
      <c r="F50" s="215"/>
      <c r="G50" s="10"/>
    </row>
    <row r="51" spans="1:7">
      <c r="D51" s="10"/>
      <c r="E51" s="10"/>
      <c r="F51" s="10"/>
      <c r="G51" s="10"/>
    </row>
  </sheetData>
  <sheetProtection algorithmName="SHA-512" hashValue="hH6aYW27MNg2DK3cz+bg/yTuCecta9OV9VKEwjPbxbHO1dn0Ubheem6Kege/1QLjE8mUmfwDPDS1J6nqSSEDfg==" saltValue="9CDtNn/9+cTwjdftD5RTIg==" spinCount="100000" sheet="1" selectLockedCells="1" sort="0" autoFilter="0" selectUnlockedCells="1"/>
  <mergeCells count="8">
    <mergeCell ref="B38:F38"/>
    <mergeCell ref="B49:F49"/>
    <mergeCell ref="B2:F2"/>
    <mergeCell ref="B4:C5"/>
    <mergeCell ref="B6:F6"/>
    <mergeCell ref="B16:F16"/>
    <mergeCell ref="B28:F28"/>
    <mergeCell ref="B35:F35"/>
  </mergeCells>
  <pageMargins left="0.7" right="0.7" top="0.75" bottom="0.75" header="0.3" footer="0.3"/>
  <ignoredErrors>
    <ignoredError sqref="B29:F40 B42:F50 B41:C41 E41:F41 D7:D15" unlockedFormula="1"/>
    <ignoredError sqref="D41" formula="1" unlockedFormula="1"/>
  </ignoredErrors>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O22"/>
  <sheetViews>
    <sheetView showGridLines="0" zoomScale="80" zoomScaleNormal="80" workbookViewId="0">
      <pane xSplit="3" ySplit="6" topLeftCell="D7" activePane="bottomRight" state="frozen"/>
      <selection activeCell="I30" sqref="I30"/>
      <selection pane="topRight" activeCell="I30" sqref="I30"/>
      <selection pane="bottomLeft" activeCell="I30" sqref="I30"/>
      <selection pane="bottomRight" activeCell="B2" sqref="B2:N2"/>
    </sheetView>
  </sheetViews>
  <sheetFormatPr defaultRowHeight="15"/>
  <cols>
    <col min="1" max="1" width="9.140625" style="12"/>
    <col min="2" max="2" width="5" style="12" customWidth="1"/>
    <col min="3" max="3" width="69" style="12" customWidth="1"/>
    <col min="4" max="14" width="17.42578125" style="12" customWidth="1"/>
    <col min="15" max="16384" width="9.140625" style="12"/>
  </cols>
  <sheetData>
    <row r="1" spans="1:15" ht="15" customHeight="1">
      <c r="A1" s="14"/>
      <c r="B1" s="18"/>
      <c r="C1" s="18"/>
      <c r="D1" s="18"/>
      <c r="E1" s="18"/>
      <c r="F1" s="18"/>
      <c r="G1" s="18"/>
      <c r="H1" s="18"/>
      <c r="I1" s="18"/>
      <c r="J1" s="18"/>
      <c r="K1" s="18"/>
      <c r="L1" s="18"/>
      <c r="M1" s="18"/>
      <c r="N1" s="18"/>
    </row>
    <row r="2" spans="1:15" ht="21" customHeight="1">
      <c r="A2" s="19"/>
      <c r="B2" s="445" t="s">
        <v>796</v>
      </c>
      <c r="C2" s="445"/>
      <c r="D2" s="445"/>
      <c r="E2" s="445"/>
      <c r="F2" s="445"/>
      <c r="G2" s="445"/>
      <c r="H2" s="445"/>
      <c r="I2" s="445"/>
      <c r="J2" s="445"/>
      <c r="K2" s="445"/>
      <c r="L2" s="445"/>
      <c r="M2" s="445"/>
      <c r="N2" s="445"/>
    </row>
    <row r="3" spans="1:15" ht="26.25" customHeight="1">
      <c r="A3" s="14"/>
      <c r="B3" s="168"/>
      <c r="C3" s="169"/>
      <c r="D3" s="170"/>
      <c r="E3" s="170"/>
      <c r="F3" s="170"/>
      <c r="G3" s="170"/>
      <c r="H3" s="170"/>
      <c r="I3" s="59"/>
      <c r="J3" s="59"/>
      <c r="K3" s="59"/>
      <c r="L3" s="59"/>
      <c r="M3" s="59"/>
      <c r="N3" s="59"/>
    </row>
    <row r="4" spans="1:15" ht="15" customHeight="1">
      <c r="A4" s="19"/>
      <c r="B4" s="446" t="s">
        <v>1170</v>
      </c>
      <c r="C4" s="447"/>
      <c r="D4" s="452" t="s">
        <v>797</v>
      </c>
      <c r="E4" s="452"/>
      <c r="F4" s="452"/>
      <c r="G4" s="452"/>
      <c r="H4" s="452"/>
      <c r="I4" s="452"/>
      <c r="J4" s="452"/>
      <c r="K4" s="452"/>
      <c r="L4" s="452"/>
      <c r="M4" s="452"/>
      <c r="N4" s="452" t="s">
        <v>798</v>
      </c>
    </row>
    <row r="5" spans="1:15" ht="15" customHeight="1">
      <c r="A5" s="19"/>
      <c r="B5" s="448"/>
      <c r="C5" s="449"/>
      <c r="D5" s="167" t="s">
        <v>98</v>
      </c>
      <c r="E5" s="167" t="s">
        <v>109</v>
      </c>
      <c r="F5" s="167" t="s">
        <v>111</v>
      </c>
      <c r="G5" s="167" t="s">
        <v>114</v>
      </c>
      <c r="H5" s="167" t="s">
        <v>117</v>
      </c>
      <c r="I5" s="167" t="s">
        <v>119</v>
      </c>
      <c r="J5" s="167" t="s">
        <v>121</v>
      </c>
      <c r="K5" s="167" t="s">
        <v>133</v>
      </c>
      <c r="L5" s="167" t="s">
        <v>137</v>
      </c>
      <c r="M5" s="167" t="s">
        <v>141</v>
      </c>
      <c r="N5" s="452"/>
    </row>
    <row r="6" spans="1:15" ht="15" customHeight="1">
      <c r="A6" s="19"/>
      <c r="B6" s="450"/>
      <c r="C6" s="451"/>
      <c r="D6" s="93" t="s">
        <v>799</v>
      </c>
      <c r="E6" s="24"/>
      <c r="F6" s="24"/>
      <c r="G6" s="32"/>
      <c r="H6" s="35"/>
      <c r="I6" s="32"/>
      <c r="J6" s="32"/>
      <c r="K6" s="32"/>
      <c r="L6" s="32"/>
      <c r="M6" s="93" t="s">
        <v>800</v>
      </c>
      <c r="N6" s="452"/>
    </row>
    <row r="7" spans="1:15" ht="15" customHeight="1">
      <c r="A7" s="19"/>
      <c r="B7" s="125" t="s">
        <v>98</v>
      </c>
      <c r="C7" s="188" t="s">
        <v>801</v>
      </c>
      <c r="D7" s="340" t="s">
        <v>1080</v>
      </c>
      <c r="E7" s="340" t="s">
        <v>1081</v>
      </c>
      <c r="F7" s="340" t="s">
        <v>1082</v>
      </c>
      <c r="G7" s="340" t="s">
        <v>440</v>
      </c>
      <c r="H7" s="340" t="s">
        <v>440</v>
      </c>
      <c r="I7" s="340" t="s">
        <v>440</v>
      </c>
      <c r="J7" s="340" t="s">
        <v>440</v>
      </c>
      <c r="K7" s="340" t="s">
        <v>440</v>
      </c>
      <c r="L7" s="340" t="s">
        <v>440</v>
      </c>
      <c r="M7" s="340" t="s">
        <v>440</v>
      </c>
      <c r="N7" s="217"/>
      <c r="O7" s="10"/>
    </row>
    <row r="8" spans="1:15" ht="15" customHeight="1">
      <c r="A8" s="19"/>
      <c r="B8" s="192" t="s">
        <v>109</v>
      </c>
      <c r="C8" s="192" t="s">
        <v>754</v>
      </c>
      <c r="D8" s="192"/>
      <c r="E8" s="192"/>
      <c r="F8" s="192"/>
      <c r="G8" s="192"/>
      <c r="H8" s="192"/>
      <c r="I8" s="192"/>
      <c r="J8" s="192"/>
      <c r="K8" s="192"/>
      <c r="L8" s="192"/>
      <c r="M8" s="192"/>
      <c r="N8" s="192"/>
      <c r="O8" s="10"/>
    </row>
    <row r="9" spans="1:15" ht="15" customHeight="1">
      <c r="A9" s="19"/>
      <c r="B9" s="192" t="s">
        <v>111</v>
      </c>
      <c r="C9" s="192" t="s">
        <v>754</v>
      </c>
      <c r="D9" s="192"/>
      <c r="E9" s="192"/>
      <c r="F9" s="192"/>
      <c r="G9" s="192"/>
      <c r="H9" s="192"/>
      <c r="I9" s="192"/>
      <c r="J9" s="192"/>
      <c r="K9" s="192"/>
      <c r="L9" s="192"/>
      <c r="M9" s="192"/>
      <c r="N9" s="192"/>
      <c r="O9" s="10"/>
    </row>
    <row r="10" spans="1:15" ht="15" customHeight="1">
      <c r="A10" s="19"/>
      <c r="B10" s="192" t="s">
        <v>114</v>
      </c>
      <c r="C10" s="192" t="s">
        <v>754</v>
      </c>
      <c r="D10" s="192"/>
      <c r="E10" s="192"/>
      <c r="F10" s="192"/>
      <c r="G10" s="192"/>
      <c r="H10" s="192"/>
      <c r="I10" s="192"/>
      <c r="J10" s="192"/>
      <c r="K10" s="192"/>
      <c r="L10" s="192"/>
      <c r="M10" s="192"/>
      <c r="N10" s="192"/>
      <c r="O10" s="10"/>
    </row>
    <row r="11" spans="1:15" ht="22.5" customHeight="1">
      <c r="A11" s="19"/>
      <c r="B11" s="125" t="s">
        <v>117</v>
      </c>
      <c r="C11" s="148" t="s">
        <v>802</v>
      </c>
      <c r="D11" s="337">
        <v>2694033</v>
      </c>
      <c r="E11" s="337">
        <v>20093.876820000001</v>
      </c>
      <c r="F11" s="337">
        <v>4640319.1885899995</v>
      </c>
      <c r="G11" s="337"/>
      <c r="H11" s="337"/>
      <c r="I11" s="337"/>
      <c r="J11" s="337"/>
      <c r="K11" s="337"/>
      <c r="L11" s="337"/>
      <c r="M11" s="337"/>
      <c r="N11" s="274">
        <f t="shared" ref="N11:N16" si="0">SUM(D11,E11,F11,G11,H11,I11,J11,K11,L11,M11)</f>
        <v>7354446.0654099993</v>
      </c>
      <c r="O11" s="10"/>
    </row>
    <row r="12" spans="1:15" ht="22.5" customHeight="1">
      <c r="A12" s="19"/>
      <c r="B12" s="125" t="s">
        <v>119</v>
      </c>
      <c r="C12" s="108" t="s">
        <v>803</v>
      </c>
      <c r="D12" s="337"/>
      <c r="E12" s="337"/>
      <c r="F12" s="337"/>
      <c r="G12" s="337"/>
      <c r="H12" s="337"/>
      <c r="I12" s="337"/>
      <c r="J12" s="337"/>
      <c r="K12" s="337"/>
      <c r="L12" s="337"/>
      <c r="M12" s="337"/>
      <c r="N12" s="274">
        <f t="shared" si="0"/>
        <v>0</v>
      </c>
      <c r="O12" s="10"/>
    </row>
    <row r="13" spans="1:15" ht="22.5" customHeight="1">
      <c r="A13" s="19"/>
      <c r="B13" s="125" t="s">
        <v>121</v>
      </c>
      <c r="C13" s="108" t="s">
        <v>804</v>
      </c>
      <c r="D13" s="337"/>
      <c r="E13" s="337"/>
      <c r="F13" s="337"/>
      <c r="G13" s="337"/>
      <c r="H13" s="337"/>
      <c r="I13" s="337"/>
      <c r="J13" s="337"/>
      <c r="K13" s="337"/>
      <c r="L13" s="337"/>
      <c r="M13" s="337"/>
      <c r="N13" s="274">
        <f t="shared" si="0"/>
        <v>0</v>
      </c>
      <c r="O13" s="10"/>
    </row>
    <row r="14" spans="1:15" ht="22.5" customHeight="1">
      <c r="A14" s="19"/>
      <c r="B14" s="125" t="s">
        <v>133</v>
      </c>
      <c r="C14" s="108" t="s">
        <v>805</v>
      </c>
      <c r="D14" s="337"/>
      <c r="E14" s="337"/>
      <c r="F14" s="337"/>
      <c r="G14" s="337"/>
      <c r="H14" s="337"/>
      <c r="I14" s="337"/>
      <c r="J14" s="337"/>
      <c r="K14" s="337"/>
      <c r="L14" s="337"/>
      <c r="M14" s="337"/>
      <c r="N14" s="274">
        <f t="shared" si="0"/>
        <v>0</v>
      </c>
      <c r="O14" s="10"/>
    </row>
    <row r="15" spans="1:15" ht="22.5" customHeight="1">
      <c r="A15" s="19"/>
      <c r="B15" s="125" t="s">
        <v>137</v>
      </c>
      <c r="C15" s="108" t="s">
        <v>806</v>
      </c>
      <c r="D15" s="337">
        <f>+D11</f>
        <v>2694033</v>
      </c>
      <c r="E15" s="337"/>
      <c r="F15" s="337"/>
      <c r="G15" s="337"/>
      <c r="H15" s="337"/>
      <c r="I15" s="337"/>
      <c r="J15" s="337"/>
      <c r="K15" s="337"/>
      <c r="L15" s="337"/>
      <c r="M15" s="337"/>
      <c r="N15" s="274">
        <f t="shared" si="0"/>
        <v>2694033</v>
      </c>
      <c r="O15" s="10"/>
    </row>
    <row r="16" spans="1:15" ht="15" customHeight="1">
      <c r="A16" s="19"/>
      <c r="B16" s="125" t="s">
        <v>141</v>
      </c>
      <c r="C16" s="108" t="s">
        <v>807</v>
      </c>
      <c r="D16" s="337"/>
      <c r="E16" s="337"/>
      <c r="F16" s="337"/>
      <c r="G16" s="337"/>
      <c r="H16" s="337"/>
      <c r="I16" s="337"/>
      <c r="J16" s="337"/>
      <c r="K16" s="337"/>
      <c r="L16" s="337"/>
      <c r="M16" s="337"/>
      <c r="N16" s="274">
        <f t="shared" si="0"/>
        <v>0</v>
      </c>
      <c r="O16" s="10"/>
    </row>
    <row r="17" spans="4:15">
      <c r="D17" s="10"/>
      <c r="E17" s="10"/>
      <c r="F17" s="10"/>
      <c r="G17" s="10"/>
      <c r="H17" s="10"/>
      <c r="I17" s="10"/>
      <c r="J17" s="10"/>
      <c r="K17" s="10"/>
      <c r="L17" s="10"/>
      <c r="M17" s="10"/>
      <c r="N17" s="10"/>
      <c r="O17" s="10"/>
    </row>
    <row r="20" spans="4:15">
      <c r="E20"/>
    </row>
    <row r="21" spans="4:15">
      <c r="E21"/>
    </row>
    <row r="22" spans="4:15">
      <c r="E22"/>
    </row>
  </sheetData>
  <sheetProtection algorithmName="SHA-512" hashValue="Uw1n9W3vl7uk1fMLiUyXHEhxLqPaiKmoMbK2cisSWeYESlCI6RQj9wBO3qB/QAeqVREILSWSc/uGMPn1kryrPA==" saltValue="HVphFFJuJFRYQnBLmibZUw==" spinCount="100000" sheet="1" selectLockedCells="1" sort="0" autoFilter="0" selectUnlockedCells="1"/>
  <mergeCells count="4">
    <mergeCell ref="B2:N2"/>
    <mergeCell ref="B4:C6"/>
    <mergeCell ref="D4:M4"/>
    <mergeCell ref="N4:N6"/>
  </mergeCells>
  <pageMargins left="0.7" right="0.7" top="0.75" bottom="0.75" header="0.3" footer="0.3"/>
  <ignoredErrors>
    <ignoredError sqref="D15" unlockedFormula="1"/>
  </ignoredErrors>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F59F1-04DA-45D1-BDAB-F085FC559016}">
  <dimension ref="A1:G45"/>
  <sheetViews>
    <sheetView workbookViewId="0">
      <selection activeCell="B2" sqref="B2:F2"/>
    </sheetView>
  </sheetViews>
  <sheetFormatPr defaultRowHeight="15"/>
  <cols>
    <col min="1" max="1" width="4.7109375" style="255" customWidth="1"/>
    <col min="2" max="2" width="7.85546875" style="255" customWidth="1"/>
    <col min="3" max="3" width="64.42578125" style="255" customWidth="1"/>
    <col min="4" max="6" width="30.42578125" style="255" customWidth="1"/>
    <col min="7" max="7" width="13.5703125" style="255" bestFit="1" customWidth="1"/>
    <col min="8" max="8" width="11.5703125" style="255" bestFit="1" customWidth="1"/>
    <col min="9" max="16384" width="9.140625" style="255"/>
  </cols>
  <sheetData>
    <row r="1" spans="1:7" ht="15.75" customHeight="1">
      <c r="A1" s="398"/>
      <c r="B1" s="399"/>
      <c r="C1" s="399"/>
      <c r="D1" s="399"/>
      <c r="E1" s="399"/>
      <c r="F1" s="399"/>
      <c r="G1" s="254"/>
    </row>
    <row r="2" spans="1:7" ht="15.75" customHeight="1">
      <c r="A2" s="400"/>
      <c r="B2" s="453" t="s">
        <v>185</v>
      </c>
      <c r="C2" s="454"/>
      <c r="D2" s="454"/>
      <c r="E2" s="454"/>
      <c r="F2" s="455"/>
      <c r="G2" s="403"/>
    </row>
    <row r="3" spans="1:7" ht="15" customHeight="1">
      <c r="A3" s="398"/>
      <c r="B3" s="257"/>
      <c r="C3" s="257"/>
      <c r="D3" s="257"/>
      <c r="E3" s="257"/>
      <c r="F3" s="257"/>
      <c r="G3" s="254"/>
    </row>
    <row r="4" spans="1:7" ht="15.75" customHeight="1">
      <c r="A4" s="398"/>
      <c r="B4" s="254"/>
      <c r="C4" s="254"/>
      <c r="D4" s="256"/>
      <c r="E4" s="256"/>
      <c r="F4" s="256"/>
      <c r="G4" s="254"/>
    </row>
    <row r="5" spans="1:7" ht="30">
      <c r="A5" s="398"/>
      <c r="B5" s="401"/>
      <c r="C5" s="402"/>
      <c r="D5" s="260" t="s">
        <v>186</v>
      </c>
      <c r="E5" s="260" t="s">
        <v>186</v>
      </c>
      <c r="F5" s="260" t="s">
        <v>187</v>
      </c>
      <c r="G5" s="403"/>
    </row>
    <row r="6" spans="1:7" ht="15.75" customHeight="1">
      <c r="A6" s="398"/>
      <c r="B6" s="401"/>
      <c r="C6" s="402"/>
      <c r="D6" s="260" t="s">
        <v>102</v>
      </c>
      <c r="E6" s="260" t="s">
        <v>102</v>
      </c>
      <c r="F6" s="260" t="s">
        <v>104</v>
      </c>
      <c r="G6" s="403"/>
    </row>
    <row r="7" spans="1:7" ht="15.75" customHeight="1">
      <c r="A7" s="398"/>
      <c r="B7" s="434" t="s">
        <v>1170</v>
      </c>
      <c r="C7" s="435"/>
      <c r="D7" s="333" t="s">
        <v>1408</v>
      </c>
      <c r="E7" s="333" t="s">
        <v>1403</v>
      </c>
      <c r="F7" s="333" t="s">
        <v>1408</v>
      </c>
      <c r="G7" s="404"/>
    </row>
    <row r="8" spans="1:7">
      <c r="A8" s="400"/>
      <c r="B8" s="405" t="s">
        <v>98</v>
      </c>
      <c r="C8" s="406" t="s">
        <v>188</v>
      </c>
      <c r="D8" s="323">
        <f>5543928550.16716/1000</f>
        <v>5543928.5501671601</v>
      </c>
      <c r="E8" s="323">
        <v>5409166</v>
      </c>
      <c r="F8" s="323">
        <f>+D8*0.08</f>
        <v>443514.28401337285</v>
      </c>
      <c r="G8" s="404"/>
    </row>
    <row r="9" spans="1:7">
      <c r="A9" s="400"/>
      <c r="B9" s="160" t="s">
        <v>109</v>
      </c>
      <c r="C9" s="148" t="s">
        <v>189</v>
      </c>
      <c r="D9" s="323">
        <f>+D8</f>
        <v>5543928.5501671601</v>
      </c>
      <c r="E9" s="323">
        <f>+E8</f>
        <v>5409166</v>
      </c>
      <c r="F9" s="323">
        <f>+D9*0.08</f>
        <v>443514.28401337285</v>
      </c>
      <c r="G9" s="404"/>
    </row>
    <row r="10" spans="1:7">
      <c r="A10" s="400"/>
      <c r="B10" s="160" t="s">
        <v>111</v>
      </c>
      <c r="C10" s="148" t="s">
        <v>190</v>
      </c>
      <c r="D10" s="323"/>
      <c r="E10" s="323"/>
      <c r="F10" s="323"/>
      <c r="G10" s="404"/>
    </row>
    <row r="11" spans="1:7">
      <c r="A11" s="400"/>
      <c r="B11" s="160" t="s">
        <v>114</v>
      </c>
      <c r="C11" s="148" t="s">
        <v>191</v>
      </c>
      <c r="D11" s="323"/>
      <c r="E11" s="323"/>
      <c r="F11" s="323"/>
      <c r="G11" s="404"/>
    </row>
    <row r="12" spans="1:7">
      <c r="A12" s="400"/>
      <c r="B12" s="29" t="s">
        <v>192</v>
      </c>
      <c r="C12" s="148" t="s">
        <v>193</v>
      </c>
      <c r="D12" s="323"/>
      <c r="E12" s="323"/>
      <c r="F12" s="323"/>
      <c r="G12" s="404"/>
    </row>
    <row r="13" spans="1:7">
      <c r="A13" s="400"/>
      <c r="B13" s="160" t="s">
        <v>117</v>
      </c>
      <c r="C13" s="148" t="s">
        <v>194</v>
      </c>
      <c r="D13" s="323"/>
      <c r="E13" s="323"/>
      <c r="F13" s="323"/>
      <c r="G13" s="404"/>
    </row>
    <row r="14" spans="1:7">
      <c r="A14" s="400"/>
      <c r="B14" s="160" t="s">
        <v>119</v>
      </c>
      <c r="C14" s="27" t="s">
        <v>195</v>
      </c>
      <c r="D14" s="323">
        <f>+D15+D18</f>
        <v>91679.11593</v>
      </c>
      <c r="E14" s="323">
        <v>68297</v>
      </c>
      <c r="F14" s="323">
        <f>+D14*0.08</f>
        <v>7334.3292744</v>
      </c>
      <c r="G14" s="408"/>
    </row>
    <row r="15" spans="1:7">
      <c r="A15" s="400"/>
      <c r="B15" s="160" t="s">
        <v>121</v>
      </c>
      <c r="C15" s="148" t="s">
        <v>189</v>
      </c>
      <c r="D15" s="323">
        <f>27342879.93/1000</f>
        <v>27342.879929999999</v>
      </c>
      <c r="E15" s="323">
        <v>19844</v>
      </c>
      <c r="F15" s="323">
        <f>+D15*0.08</f>
        <v>2187.4303943999998</v>
      </c>
      <c r="G15" s="404"/>
    </row>
    <row r="16" spans="1:7">
      <c r="A16" s="400"/>
      <c r="B16" s="160" t="s">
        <v>133</v>
      </c>
      <c r="C16" s="148" t="s">
        <v>196</v>
      </c>
      <c r="D16" s="323"/>
      <c r="E16" s="323"/>
      <c r="F16" s="323"/>
      <c r="G16" s="404"/>
    </row>
    <row r="17" spans="1:7">
      <c r="A17" s="400"/>
      <c r="B17" s="29" t="s">
        <v>135</v>
      </c>
      <c r="C17" s="148" t="s">
        <v>197</v>
      </c>
      <c r="D17" s="323"/>
      <c r="E17" s="323"/>
      <c r="F17" s="323"/>
      <c r="G17" s="404"/>
    </row>
    <row r="18" spans="1:7">
      <c r="A18" s="400"/>
      <c r="B18" s="29" t="s">
        <v>198</v>
      </c>
      <c r="C18" s="148" t="s">
        <v>199</v>
      </c>
      <c r="D18" s="323">
        <f>64336236/1000</f>
        <v>64336.235999999997</v>
      </c>
      <c r="E18" s="323">
        <v>48452.5</v>
      </c>
      <c r="F18" s="323">
        <f>+D18*0.08</f>
        <v>5146.8988799999997</v>
      </c>
      <c r="G18" s="404"/>
    </row>
    <row r="19" spans="1:7">
      <c r="A19" s="400"/>
      <c r="B19" s="160" t="s">
        <v>137</v>
      </c>
      <c r="C19" s="148" t="s">
        <v>200</v>
      </c>
      <c r="D19" s="324"/>
      <c r="E19" s="324"/>
      <c r="F19" s="324"/>
      <c r="G19" s="404"/>
    </row>
    <row r="20" spans="1:7">
      <c r="A20" s="400"/>
      <c r="B20" s="165" t="s">
        <v>141</v>
      </c>
      <c r="C20" s="166" t="s">
        <v>201</v>
      </c>
      <c r="D20" s="193"/>
      <c r="E20" s="193"/>
      <c r="F20" s="193"/>
      <c r="G20" s="404"/>
    </row>
    <row r="21" spans="1:7">
      <c r="A21" s="400"/>
      <c r="B21" s="165" t="s">
        <v>145</v>
      </c>
      <c r="C21" s="166" t="s">
        <v>201</v>
      </c>
      <c r="D21" s="193"/>
      <c r="E21" s="193"/>
      <c r="F21" s="193"/>
      <c r="G21" s="404"/>
    </row>
    <row r="22" spans="1:7">
      <c r="A22" s="400"/>
      <c r="B22" s="165" t="s">
        <v>149</v>
      </c>
      <c r="C22" s="166" t="s">
        <v>201</v>
      </c>
      <c r="D22" s="193"/>
      <c r="E22" s="193"/>
      <c r="F22" s="193"/>
      <c r="G22" s="404"/>
    </row>
    <row r="23" spans="1:7">
      <c r="A23" s="400"/>
      <c r="B23" s="165" t="s">
        <v>152</v>
      </c>
      <c r="C23" s="166" t="s">
        <v>201</v>
      </c>
      <c r="D23" s="193"/>
      <c r="E23" s="193"/>
      <c r="F23" s="193"/>
      <c r="G23" s="404"/>
    </row>
    <row r="24" spans="1:7">
      <c r="A24" s="400"/>
      <c r="B24" s="165" t="s">
        <v>154</v>
      </c>
      <c r="C24" s="166" t="s">
        <v>201</v>
      </c>
      <c r="D24" s="193"/>
      <c r="E24" s="193"/>
      <c r="F24" s="193"/>
      <c r="G24" s="404"/>
    </row>
    <row r="25" spans="1:7">
      <c r="A25" s="400"/>
      <c r="B25" s="160" t="s">
        <v>168</v>
      </c>
      <c r="C25" s="27" t="s">
        <v>202</v>
      </c>
      <c r="D25" s="324"/>
      <c r="E25" s="324"/>
      <c r="F25" s="324"/>
      <c r="G25" s="404"/>
    </row>
    <row r="26" spans="1:7">
      <c r="A26" s="400"/>
      <c r="B26" s="160" t="s">
        <v>174</v>
      </c>
      <c r="C26" s="27" t="s">
        <v>203</v>
      </c>
      <c r="D26" s="324"/>
      <c r="E26" s="324"/>
      <c r="F26" s="324"/>
      <c r="G26" s="404"/>
    </row>
    <row r="27" spans="1:7">
      <c r="A27" s="400"/>
      <c r="B27" s="160" t="s">
        <v>176</v>
      </c>
      <c r="C27" s="148" t="s">
        <v>204</v>
      </c>
      <c r="D27" s="324"/>
      <c r="E27" s="324"/>
      <c r="F27" s="324"/>
      <c r="G27" s="404"/>
    </row>
    <row r="28" spans="1:7">
      <c r="A28" s="400"/>
      <c r="B28" s="160" t="s">
        <v>179</v>
      </c>
      <c r="C28" s="148" t="s">
        <v>205</v>
      </c>
      <c r="D28" s="324"/>
      <c r="E28" s="324"/>
      <c r="F28" s="324"/>
      <c r="G28" s="404"/>
    </row>
    <row r="29" spans="1:7">
      <c r="A29" s="400"/>
      <c r="B29" s="160" t="s">
        <v>181</v>
      </c>
      <c r="C29" s="148" t="s">
        <v>206</v>
      </c>
      <c r="D29" s="324"/>
      <c r="E29" s="324"/>
      <c r="F29" s="324"/>
      <c r="G29" s="404"/>
    </row>
    <row r="30" spans="1:7">
      <c r="A30" s="400"/>
      <c r="B30" s="29" t="s">
        <v>207</v>
      </c>
      <c r="C30" s="148" t="s">
        <v>208</v>
      </c>
      <c r="D30" s="324"/>
      <c r="E30" s="324"/>
      <c r="F30" s="324"/>
      <c r="G30" s="404"/>
    </row>
    <row r="31" spans="1:7">
      <c r="A31" s="400"/>
      <c r="B31" s="160" t="s">
        <v>183</v>
      </c>
      <c r="C31" s="27" t="s">
        <v>209</v>
      </c>
      <c r="D31" s="323">
        <f>548295367/1000</f>
        <v>548295.36699999997</v>
      </c>
      <c r="E31" s="323">
        <v>358320</v>
      </c>
      <c r="F31" s="323">
        <f>+D31*0.08</f>
        <v>43863.629359999999</v>
      </c>
      <c r="G31" s="404"/>
    </row>
    <row r="32" spans="1:7">
      <c r="A32" s="400"/>
      <c r="B32" s="160" t="s">
        <v>210</v>
      </c>
      <c r="C32" s="148" t="s">
        <v>189</v>
      </c>
      <c r="D32" s="323">
        <f>+D31</f>
        <v>548295.36699999997</v>
      </c>
      <c r="E32" s="323">
        <f>+E31</f>
        <v>358320</v>
      </c>
      <c r="F32" s="323">
        <f>+D32*0.08</f>
        <v>43863.629359999999</v>
      </c>
      <c r="G32" s="404"/>
    </row>
    <row r="33" spans="1:7">
      <c r="A33" s="400"/>
      <c r="B33" s="160" t="s">
        <v>211</v>
      </c>
      <c r="C33" s="148" t="s">
        <v>212</v>
      </c>
      <c r="D33" s="323"/>
      <c r="E33" s="323"/>
      <c r="F33" s="323"/>
      <c r="G33" s="404"/>
    </row>
    <row r="34" spans="1:7">
      <c r="A34" s="400"/>
      <c r="B34" s="29" t="s">
        <v>213</v>
      </c>
      <c r="C34" s="27" t="s">
        <v>214</v>
      </c>
      <c r="D34" s="323"/>
      <c r="E34" s="323"/>
      <c r="F34" s="323"/>
      <c r="G34" s="404"/>
    </row>
    <row r="35" spans="1:7">
      <c r="A35" s="400"/>
      <c r="B35" s="160" t="s">
        <v>215</v>
      </c>
      <c r="C35" s="27" t="s">
        <v>216</v>
      </c>
      <c r="D35" s="323">
        <f>1069791284/1000</f>
        <v>1069791.284</v>
      </c>
      <c r="E35" s="323">
        <v>913621.5</v>
      </c>
      <c r="F35" s="323">
        <f>+D35*0.08</f>
        <v>85583.302720000007</v>
      </c>
      <c r="G35" s="404"/>
    </row>
    <row r="36" spans="1:7">
      <c r="A36" s="400"/>
      <c r="B36" s="29" t="s">
        <v>217</v>
      </c>
      <c r="C36" s="27" t="s">
        <v>218</v>
      </c>
      <c r="D36" s="323">
        <f>+D35</f>
        <v>1069791.284</v>
      </c>
      <c r="E36" s="323">
        <f>+E35</f>
        <v>913621.5</v>
      </c>
      <c r="F36" s="323">
        <f>+D36*0.08</f>
        <v>85583.302720000007</v>
      </c>
      <c r="G36" s="404"/>
    </row>
    <row r="37" spans="1:7">
      <c r="A37" s="400"/>
      <c r="B37" s="29" t="s">
        <v>219</v>
      </c>
      <c r="C37" s="27" t="s">
        <v>220</v>
      </c>
      <c r="D37" s="324"/>
      <c r="E37" s="324"/>
      <c r="F37" s="324"/>
      <c r="G37" s="404"/>
    </row>
    <row r="38" spans="1:7">
      <c r="A38" s="400"/>
      <c r="B38" s="29" t="s">
        <v>221</v>
      </c>
      <c r="C38" s="27" t="s">
        <v>222</v>
      </c>
      <c r="D38" s="324"/>
      <c r="E38" s="324"/>
      <c r="F38" s="324"/>
      <c r="G38" s="404"/>
    </row>
    <row r="39" spans="1:7" ht="30">
      <c r="A39" s="400"/>
      <c r="B39" s="160" t="s">
        <v>223</v>
      </c>
      <c r="C39" s="27" t="s">
        <v>224</v>
      </c>
      <c r="D39" s="324"/>
      <c r="E39" s="324"/>
      <c r="F39" s="324"/>
      <c r="G39" s="404"/>
    </row>
    <row r="40" spans="1:7">
      <c r="A40" s="400"/>
      <c r="B40" s="165" t="s">
        <v>225</v>
      </c>
      <c r="C40" s="166" t="s">
        <v>201</v>
      </c>
      <c r="D40" s="193"/>
      <c r="E40" s="193"/>
      <c r="F40" s="193"/>
      <c r="G40" s="404"/>
    </row>
    <row r="41" spans="1:7">
      <c r="A41" s="400"/>
      <c r="B41" s="165" t="s">
        <v>226</v>
      </c>
      <c r="C41" s="166" t="s">
        <v>201</v>
      </c>
      <c r="D41" s="193"/>
      <c r="E41" s="193"/>
      <c r="F41" s="193"/>
      <c r="G41" s="404"/>
    </row>
    <row r="42" spans="1:7">
      <c r="A42" s="400"/>
      <c r="B42" s="165" t="s">
        <v>227</v>
      </c>
      <c r="C42" s="166" t="s">
        <v>201</v>
      </c>
      <c r="D42" s="193"/>
      <c r="E42" s="193"/>
      <c r="F42" s="193"/>
      <c r="G42" s="404"/>
    </row>
    <row r="43" spans="1:7">
      <c r="A43" s="400"/>
      <c r="B43" s="165" t="s">
        <v>228</v>
      </c>
      <c r="C43" s="166" t="s">
        <v>201</v>
      </c>
      <c r="D43" s="193"/>
      <c r="E43" s="193"/>
      <c r="F43" s="193"/>
      <c r="G43" s="404"/>
    </row>
    <row r="44" spans="1:7">
      <c r="A44" s="400"/>
      <c r="B44" s="167" t="s">
        <v>229</v>
      </c>
      <c r="C44" s="35" t="s">
        <v>0</v>
      </c>
      <c r="D44" s="327">
        <f>+D8+D15+D18+D31+D35</f>
        <v>7253694.3170971591</v>
      </c>
      <c r="E44" s="327">
        <f>+E8+E15+E18+E31+E35</f>
        <v>6749404</v>
      </c>
      <c r="F44" s="327">
        <f>+D44*0.08</f>
        <v>580295.54536777269</v>
      </c>
      <c r="G44" s="404"/>
    </row>
    <row r="45" spans="1:7">
      <c r="D45" s="407"/>
      <c r="E45" s="407"/>
      <c r="F45" s="407"/>
      <c r="G45" s="407"/>
    </row>
  </sheetData>
  <sheetProtection algorithmName="SHA-512" hashValue="dvFWgTMAbC4Xdwr1wfVcKlvvt8QNwqfbGBalShAYEMlzrM9QqmVYWlkrqJi+GEtPu+3ehE1anh/Q+PHrpu4Fvg==" saltValue="bxqyXhbVpd/2s+9Suo2JdA==" spinCount="100000" sheet="1" objects="1" scenarios="1"/>
  <mergeCells count="2">
    <mergeCell ref="B2:F2"/>
    <mergeCell ref="B7:C7"/>
  </mergeCells>
  <pageMargins left="0.7" right="0.7" top="0.75" bottom="0.75" header="0.3" footer="0.3"/>
  <ignoredErrors>
    <ignoredError sqref="D8:F44" unlockedFormula="1"/>
  </ignoredErrors>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7"/>
  <sheetViews>
    <sheetView showGridLines="0" zoomScale="80" zoomScaleNormal="80" workbookViewId="0">
      <pane xSplit="3" ySplit="5" topLeftCell="D6" activePane="bottomRight" state="frozen"/>
      <selection pane="topRight" activeCell="D1" sqref="D1"/>
      <selection pane="bottomLeft" activeCell="A6" sqref="A6"/>
      <selection pane="bottomRight" activeCell="B2" sqref="B2:K2"/>
    </sheetView>
  </sheetViews>
  <sheetFormatPr defaultRowHeight="15"/>
  <cols>
    <col min="1" max="1" width="4.85546875" style="12" customWidth="1"/>
    <col min="2" max="2" width="8.140625" style="12" customWidth="1"/>
    <col min="3" max="3" width="46.85546875" style="12" customWidth="1"/>
    <col min="4" max="11" width="25.7109375" style="12" customWidth="1"/>
    <col min="12" max="16384" width="9.140625" style="12"/>
  </cols>
  <sheetData>
    <row r="1" spans="1:12" ht="20.100000000000001" customHeight="1">
      <c r="A1" s="14"/>
      <c r="B1" s="18"/>
      <c r="C1" s="18"/>
      <c r="D1" s="18"/>
      <c r="E1" s="18"/>
      <c r="F1" s="18"/>
      <c r="G1" s="18"/>
      <c r="H1" s="18"/>
      <c r="I1" s="18"/>
      <c r="J1" s="18"/>
      <c r="K1" s="18"/>
    </row>
    <row r="2" spans="1:12" ht="20.100000000000001" customHeight="1">
      <c r="A2" s="19"/>
      <c r="B2" s="456" t="s">
        <v>447</v>
      </c>
      <c r="C2" s="457"/>
      <c r="D2" s="457"/>
      <c r="E2" s="457"/>
      <c r="F2" s="457"/>
      <c r="G2" s="457"/>
      <c r="H2" s="457"/>
      <c r="I2" s="457"/>
      <c r="J2" s="457"/>
      <c r="K2" s="458"/>
    </row>
    <row r="3" spans="1:12" ht="20.100000000000001" customHeight="1">
      <c r="A3" s="14"/>
      <c r="B3" s="66"/>
      <c r="C3" s="22"/>
      <c r="D3" s="22"/>
      <c r="E3" s="59"/>
      <c r="F3" s="22"/>
      <c r="G3" s="22"/>
      <c r="H3" s="22"/>
      <c r="I3" s="22"/>
      <c r="J3" s="22"/>
      <c r="K3" s="22"/>
    </row>
    <row r="4" spans="1:12" ht="20.100000000000001" customHeight="1">
      <c r="A4" s="14"/>
      <c r="B4" s="64"/>
      <c r="C4" s="65"/>
      <c r="D4" s="68"/>
      <c r="E4" s="69"/>
      <c r="F4" s="70"/>
      <c r="G4" s="67"/>
      <c r="H4" s="67"/>
      <c r="I4" s="67"/>
      <c r="J4" s="67"/>
      <c r="K4" s="67"/>
    </row>
    <row r="5" spans="1:12" ht="52.5" customHeight="1">
      <c r="A5" s="14"/>
      <c r="B5" s="459" t="s">
        <v>1170</v>
      </c>
      <c r="C5" s="460"/>
      <c r="D5" s="131" t="s">
        <v>448</v>
      </c>
      <c r="E5" s="131" t="s">
        <v>449</v>
      </c>
      <c r="F5" s="131" t="s">
        <v>450</v>
      </c>
      <c r="G5" s="131" t="s">
        <v>451</v>
      </c>
      <c r="H5" s="131" t="s">
        <v>452</v>
      </c>
      <c r="I5" s="131" t="s">
        <v>453</v>
      </c>
      <c r="J5" s="131" t="s">
        <v>454</v>
      </c>
      <c r="K5" s="131" t="s">
        <v>455</v>
      </c>
    </row>
    <row r="6" spans="1:12" ht="36.75" customHeight="1">
      <c r="A6" s="19"/>
      <c r="B6" s="71" t="s">
        <v>456</v>
      </c>
      <c r="C6" s="72" t="s">
        <v>457</v>
      </c>
      <c r="D6" s="323">
        <v>0</v>
      </c>
      <c r="E6" s="323">
        <v>0</v>
      </c>
      <c r="F6" s="194"/>
      <c r="G6" s="341" t="s">
        <v>1098</v>
      </c>
      <c r="H6" s="323">
        <v>0</v>
      </c>
      <c r="I6" s="323">
        <v>0</v>
      </c>
      <c r="J6" s="323">
        <v>0</v>
      </c>
      <c r="K6" s="323">
        <v>0</v>
      </c>
      <c r="L6" s="10"/>
    </row>
    <row r="7" spans="1:12" ht="36.75" customHeight="1">
      <c r="A7" s="19"/>
      <c r="B7" s="71" t="s">
        <v>458</v>
      </c>
      <c r="C7" s="72" t="s">
        <v>459</v>
      </c>
      <c r="D7" s="323">
        <v>0</v>
      </c>
      <c r="E7" s="323">
        <v>0</v>
      </c>
      <c r="F7" s="195"/>
      <c r="G7" s="341" t="s">
        <v>1098</v>
      </c>
      <c r="H7" s="323">
        <v>0</v>
      </c>
      <c r="I7" s="323">
        <v>0</v>
      </c>
      <c r="J7" s="323">
        <v>0</v>
      </c>
      <c r="K7" s="323">
        <v>0</v>
      </c>
      <c r="L7" s="10"/>
    </row>
    <row r="8" spans="1:12" ht="36.75" customHeight="1">
      <c r="A8" s="19"/>
      <c r="B8" s="74" t="s">
        <v>98</v>
      </c>
      <c r="C8" s="72" t="s">
        <v>460</v>
      </c>
      <c r="D8" s="323">
        <f>17640468/1000</f>
        <v>17640.468000000001</v>
      </c>
      <c r="E8" s="323">
        <f>35397589/1000</f>
        <v>35397.589</v>
      </c>
      <c r="F8" s="194"/>
      <c r="G8" s="341" t="s">
        <v>1098</v>
      </c>
      <c r="H8" s="323">
        <f>74253280/1000</f>
        <v>74253.279999999999</v>
      </c>
      <c r="I8" s="323">
        <f>74253280/1000</f>
        <v>74253.279999999999</v>
      </c>
      <c r="J8" s="323">
        <f>74253280/1000</f>
        <v>74253.279999999999</v>
      </c>
      <c r="K8" s="323">
        <f>30003951/1000</f>
        <v>30003.951000000001</v>
      </c>
      <c r="L8" s="10"/>
    </row>
    <row r="9" spans="1:12" ht="36.75" customHeight="1">
      <c r="A9" s="19"/>
      <c r="B9" s="74" t="s">
        <v>109</v>
      </c>
      <c r="C9" s="72" t="s">
        <v>461</v>
      </c>
      <c r="D9" s="194"/>
      <c r="E9" s="194"/>
      <c r="F9" s="323">
        <v>0</v>
      </c>
      <c r="G9" s="323">
        <v>0</v>
      </c>
      <c r="H9" s="323">
        <v>0</v>
      </c>
      <c r="I9" s="323">
        <v>0</v>
      </c>
      <c r="J9" s="323">
        <v>0</v>
      </c>
      <c r="K9" s="323">
        <v>0</v>
      </c>
      <c r="L9" s="10"/>
    </row>
    <row r="10" spans="1:12" ht="36.75" customHeight="1">
      <c r="A10" s="19"/>
      <c r="B10" s="71" t="s">
        <v>462</v>
      </c>
      <c r="C10" s="75" t="s">
        <v>463</v>
      </c>
      <c r="D10" s="194"/>
      <c r="E10" s="194"/>
      <c r="F10" s="323">
        <v>0</v>
      </c>
      <c r="G10" s="194"/>
      <c r="H10" s="323">
        <v>0</v>
      </c>
      <c r="I10" s="323">
        <v>0</v>
      </c>
      <c r="J10" s="323">
        <v>0</v>
      </c>
      <c r="K10" s="323">
        <v>0</v>
      </c>
      <c r="L10" s="10"/>
    </row>
    <row r="11" spans="1:12" ht="36.75" customHeight="1">
      <c r="A11" s="19"/>
      <c r="B11" s="71" t="s">
        <v>464</v>
      </c>
      <c r="C11" s="75" t="s">
        <v>465</v>
      </c>
      <c r="D11" s="194"/>
      <c r="E11" s="194"/>
      <c r="F11" s="323">
        <v>0</v>
      </c>
      <c r="G11" s="194"/>
      <c r="H11" s="323">
        <v>0</v>
      </c>
      <c r="I11" s="323">
        <v>0</v>
      </c>
      <c r="J11" s="323">
        <v>0</v>
      </c>
      <c r="K11" s="323">
        <v>0</v>
      </c>
      <c r="L11" s="10"/>
    </row>
    <row r="12" spans="1:12" ht="36.75" customHeight="1">
      <c r="A12" s="19"/>
      <c r="B12" s="71" t="s">
        <v>466</v>
      </c>
      <c r="C12" s="75" t="s">
        <v>467</v>
      </c>
      <c r="D12" s="194"/>
      <c r="E12" s="194"/>
      <c r="F12" s="323">
        <v>0</v>
      </c>
      <c r="G12" s="194"/>
      <c r="H12" s="323">
        <v>0</v>
      </c>
      <c r="I12" s="323">
        <v>0</v>
      </c>
      <c r="J12" s="323">
        <v>0</v>
      </c>
      <c r="K12" s="323">
        <v>0</v>
      </c>
      <c r="L12" s="10"/>
    </row>
    <row r="13" spans="1:12" ht="36.75" customHeight="1">
      <c r="A13" s="19"/>
      <c r="B13" s="74" t="s">
        <v>111</v>
      </c>
      <c r="C13" s="72" t="s">
        <v>468</v>
      </c>
      <c r="D13" s="194"/>
      <c r="E13" s="194"/>
      <c r="F13" s="194"/>
      <c r="G13" s="194"/>
      <c r="H13" s="323">
        <v>0</v>
      </c>
      <c r="I13" s="323">
        <v>0</v>
      </c>
      <c r="J13" s="323">
        <v>0</v>
      </c>
      <c r="K13" s="323">
        <v>0</v>
      </c>
      <c r="L13" s="10"/>
    </row>
    <row r="14" spans="1:12" ht="36.75" customHeight="1">
      <c r="A14" s="19"/>
      <c r="B14" s="74" t="s">
        <v>114</v>
      </c>
      <c r="C14" s="72" t="s">
        <v>469</v>
      </c>
      <c r="D14" s="194"/>
      <c r="E14" s="194"/>
      <c r="F14" s="194"/>
      <c r="G14" s="194"/>
      <c r="H14" s="323">
        <v>0</v>
      </c>
      <c r="I14" s="323">
        <v>0</v>
      </c>
      <c r="J14" s="323">
        <v>0</v>
      </c>
      <c r="K14" s="323">
        <v>0</v>
      </c>
      <c r="L14" s="10"/>
    </row>
    <row r="15" spans="1:12" ht="36.75" customHeight="1">
      <c r="A15" s="19"/>
      <c r="B15" s="74" t="s">
        <v>117</v>
      </c>
      <c r="C15" s="72" t="s">
        <v>470</v>
      </c>
      <c r="D15" s="194"/>
      <c r="E15" s="194"/>
      <c r="F15" s="194"/>
      <c r="G15" s="194"/>
      <c r="H15" s="323">
        <v>0</v>
      </c>
      <c r="I15" s="323">
        <v>0</v>
      </c>
      <c r="J15" s="323">
        <v>0</v>
      </c>
      <c r="K15" s="323">
        <v>0</v>
      </c>
      <c r="L15" s="10"/>
    </row>
    <row r="16" spans="1:12" ht="36.75" customHeight="1">
      <c r="A16" s="19"/>
      <c r="B16" s="74" t="s">
        <v>119</v>
      </c>
      <c r="C16" s="76" t="s">
        <v>0</v>
      </c>
      <c r="D16" s="194"/>
      <c r="E16" s="194"/>
      <c r="F16" s="194"/>
      <c r="G16" s="194"/>
      <c r="H16" s="327">
        <f>+H8</f>
        <v>74253.279999999999</v>
      </c>
      <c r="I16" s="327">
        <f>+I8</f>
        <v>74253.279999999999</v>
      </c>
      <c r="J16" s="327">
        <f>+J8</f>
        <v>74253.279999999999</v>
      </c>
      <c r="K16" s="327">
        <f>+K8</f>
        <v>30003.951000000001</v>
      </c>
      <c r="L16" s="10"/>
    </row>
    <row r="17" spans="4:12">
      <c r="D17" s="10"/>
      <c r="E17" s="10"/>
      <c r="F17" s="10"/>
      <c r="G17" s="10"/>
      <c r="H17" s="10"/>
      <c r="I17" s="10"/>
      <c r="J17" s="10"/>
      <c r="K17" s="10"/>
      <c r="L17" s="10"/>
    </row>
  </sheetData>
  <sheetProtection algorithmName="SHA-512" hashValue="X8MsgFvAYCKwHiR5VA3LA6VZZvFnuwZJtFAJgne7UQFL//UXshwQw/N0a1lkCH3bIOsH4o2si1aT+ep3pnBVqQ==" saltValue="u6FxUBzLnDUfOAkp5+KQ9w==" spinCount="100000" sheet="1" selectLockedCells="1" sort="0" autoFilter="0" selectUnlockedCells="1"/>
  <mergeCells count="2">
    <mergeCell ref="B2:K2"/>
    <mergeCell ref="B5:C5"/>
  </mergeCells>
  <pageMargins left="0.7" right="0.7" top="0.75" bottom="0.75" header="0.3" footer="0.3"/>
  <ignoredErrors>
    <ignoredError sqref="D8:E8 H8:K8 H16:K16" unlockedFormula="1"/>
  </ignoredErrors>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2"/>
  <sheetViews>
    <sheetView showGridLines="0" zoomScale="80" zoomScaleNormal="80" workbookViewId="0">
      <pane xSplit="3" ySplit="5" topLeftCell="D6" activePane="bottomRight" state="frozen"/>
      <selection activeCell="H16" sqref="H16:K16"/>
      <selection pane="topRight" activeCell="H16" sqref="H16:K16"/>
      <selection pane="bottomLeft" activeCell="H16" sqref="H16:K16"/>
      <selection pane="bottomRight" activeCell="B2" sqref="B2:E2"/>
    </sheetView>
  </sheetViews>
  <sheetFormatPr defaultRowHeight="15"/>
  <cols>
    <col min="1" max="1" width="3.42578125" style="12" customWidth="1"/>
    <col min="2" max="2" width="6.28515625" style="12" customWidth="1"/>
    <col min="3" max="3" width="57.140625" style="12" customWidth="1"/>
    <col min="4" max="5" width="25.7109375" style="12" customWidth="1"/>
    <col min="6" max="16384" width="9.140625" style="12"/>
  </cols>
  <sheetData>
    <row r="1" spans="1:6" ht="20.100000000000001" customHeight="1">
      <c r="A1" s="14"/>
      <c r="B1" s="18"/>
      <c r="C1" s="18"/>
      <c r="D1" s="18"/>
      <c r="E1" s="18"/>
    </row>
    <row r="2" spans="1:6" ht="20.100000000000001" customHeight="1">
      <c r="A2" s="19"/>
      <c r="B2" s="456" t="s">
        <v>471</v>
      </c>
      <c r="C2" s="457"/>
      <c r="D2" s="457"/>
      <c r="E2" s="458"/>
    </row>
    <row r="3" spans="1:6" ht="20.100000000000001" customHeight="1">
      <c r="A3" s="14"/>
      <c r="B3" s="66"/>
      <c r="C3" s="22"/>
      <c r="D3" s="59"/>
      <c r="E3" s="59"/>
    </row>
    <row r="4" spans="1:6" ht="20.100000000000001" customHeight="1">
      <c r="A4" s="14"/>
      <c r="B4" s="63"/>
      <c r="C4" s="19"/>
      <c r="D4" s="461" t="s">
        <v>454</v>
      </c>
      <c r="E4" s="461" t="s">
        <v>455</v>
      </c>
    </row>
    <row r="5" spans="1:6" ht="14.25" customHeight="1">
      <c r="A5" s="14"/>
      <c r="B5" s="459" t="s">
        <v>1170</v>
      </c>
      <c r="C5" s="460"/>
      <c r="D5" s="461"/>
      <c r="E5" s="461"/>
    </row>
    <row r="6" spans="1:6" ht="38.25" customHeight="1">
      <c r="A6" s="19"/>
      <c r="B6" s="77" t="s">
        <v>98</v>
      </c>
      <c r="C6" s="72" t="s">
        <v>472</v>
      </c>
      <c r="D6" s="323">
        <v>0</v>
      </c>
      <c r="E6" s="323">
        <v>0</v>
      </c>
      <c r="F6" s="10"/>
    </row>
    <row r="7" spans="1:6" ht="38.25" customHeight="1">
      <c r="A7" s="19"/>
      <c r="B7" s="77" t="s">
        <v>109</v>
      </c>
      <c r="C7" s="72" t="s">
        <v>473</v>
      </c>
      <c r="D7" s="194"/>
      <c r="E7" s="323">
        <v>0</v>
      </c>
      <c r="F7" s="10"/>
    </row>
    <row r="8" spans="1:6" ht="38.25" customHeight="1">
      <c r="A8" s="19"/>
      <c r="B8" s="77" t="s">
        <v>111</v>
      </c>
      <c r="C8" s="72" t="s">
        <v>474</v>
      </c>
      <c r="D8" s="194"/>
      <c r="E8" s="323">
        <v>0</v>
      </c>
      <c r="F8" s="10"/>
    </row>
    <row r="9" spans="1:6" ht="38.25" customHeight="1">
      <c r="A9" s="19"/>
      <c r="B9" s="77" t="s">
        <v>114</v>
      </c>
      <c r="C9" s="72" t="s">
        <v>475</v>
      </c>
      <c r="D9" s="323">
        <v>35528.524310000001</v>
      </c>
      <c r="E9" s="323">
        <v>64336.235990000001</v>
      </c>
      <c r="F9" s="10"/>
    </row>
    <row r="10" spans="1:6" ht="38.25" customHeight="1">
      <c r="A10" s="19"/>
      <c r="B10" s="78" t="s">
        <v>476</v>
      </c>
      <c r="C10" s="72" t="s">
        <v>477</v>
      </c>
      <c r="D10" s="323">
        <v>0</v>
      </c>
      <c r="E10" s="323">
        <v>0</v>
      </c>
      <c r="F10" s="10"/>
    </row>
    <row r="11" spans="1:6" ht="38.25" customHeight="1">
      <c r="A11" s="19"/>
      <c r="B11" s="77" t="s">
        <v>117</v>
      </c>
      <c r="C11" s="76" t="s">
        <v>478</v>
      </c>
      <c r="D11" s="327">
        <f>+D9</f>
        <v>35528.524310000001</v>
      </c>
      <c r="E11" s="327">
        <f>+E9</f>
        <v>64336.235990000001</v>
      </c>
      <c r="F11" s="10"/>
    </row>
    <row r="12" spans="1:6">
      <c r="D12" s="10"/>
      <c r="E12" s="10"/>
      <c r="F12" s="10"/>
    </row>
  </sheetData>
  <sheetProtection algorithmName="SHA-512" hashValue="BZlWZn7Vjshix5Oz3ED5Jit4H2P0y5pNhOhwK3fASx6+ceBgy3jmuvJasUSY7Z2vqiNrig37Ti0mMWLcOT98Yw==" saltValue="MNqlS8ENj8hs1VnbX7v9fQ==" spinCount="100000" sheet="1" selectLockedCells="1" sort="0" autoFilter="0" selectUnlockedCells="1"/>
  <mergeCells count="4">
    <mergeCell ref="B2:E2"/>
    <mergeCell ref="D4:D5"/>
    <mergeCell ref="E4:E5"/>
    <mergeCell ref="B5:C5"/>
  </mergeCells>
  <pageMargins left="0.7" right="0.7" top="0.75" bottom="0.75" header="0.3" footer="0.3"/>
  <ignoredErrors>
    <ignoredError sqref="D11:E11" unlockedFormula="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8"/>
  <sheetViews>
    <sheetView showGridLines="0" zoomScale="80" zoomScaleNormal="80" workbookViewId="0">
      <pane xSplit="3" ySplit="6" topLeftCell="F7" activePane="bottomRight" state="frozen"/>
      <selection activeCell="H16" sqref="H16:K16"/>
      <selection pane="topRight" activeCell="H16" sqref="H16:K16"/>
      <selection pane="bottomLeft" activeCell="H16" sqref="H16:K16"/>
      <selection pane="bottomRight" activeCell="B2" sqref="B2:O2"/>
    </sheetView>
  </sheetViews>
  <sheetFormatPr defaultRowHeight="15"/>
  <cols>
    <col min="1" max="1" width="5.5703125" style="12" customWidth="1"/>
    <col min="2" max="2" width="5.140625" style="12" customWidth="1"/>
    <col min="3" max="3" width="58" style="12" customWidth="1"/>
    <col min="4" max="15" width="25.7109375" style="12" customWidth="1"/>
    <col min="16" max="16384" width="9.140625" style="12"/>
  </cols>
  <sheetData>
    <row r="1" spans="1:16" ht="20.100000000000001" customHeight="1">
      <c r="A1" s="14"/>
      <c r="B1" s="18"/>
      <c r="C1" s="18"/>
      <c r="D1" s="18"/>
      <c r="E1" s="18"/>
      <c r="F1" s="18"/>
      <c r="G1" s="18"/>
      <c r="H1" s="18"/>
      <c r="I1" s="18"/>
      <c r="J1" s="18"/>
      <c r="K1" s="18"/>
      <c r="L1" s="18"/>
      <c r="M1" s="18"/>
      <c r="N1" s="18"/>
      <c r="O1" s="18"/>
    </row>
    <row r="2" spans="1:16" ht="20.100000000000001" customHeight="1">
      <c r="A2" s="19"/>
      <c r="B2" s="456" t="s">
        <v>479</v>
      </c>
      <c r="C2" s="457"/>
      <c r="D2" s="457"/>
      <c r="E2" s="457"/>
      <c r="F2" s="457"/>
      <c r="G2" s="457"/>
      <c r="H2" s="457"/>
      <c r="I2" s="457"/>
      <c r="J2" s="457"/>
      <c r="K2" s="457"/>
      <c r="L2" s="457"/>
      <c r="M2" s="457"/>
      <c r="N2" s="457"/>
      <c r="O2" s="458"/>
    </row>
    <row r="3" spans="1:16" ht="20.100000000000001" customHeight="1">
      <c r="A3" s="14"/>
      <c r="B3" s="66"/>
      <c r="C3" s="59"/>
      <c r="D3" s="59"/>
      <c r="E3" s="59"/>
      <c r="F3" s="59"/>
      <c r="G3" s="59"/>
      <c r="H3" s="59"/>
      <c r="I3" s="59"/>
      <c r="J3" s="59"/>
      <c r="K3" s="59"/>
      <c r="L3" s="59"/>
      <c r="M3" s="59"/>
      <c r="N3" s="59"/>
      <c r="O3" s="22"/>
    </row>
    <row r="4" spans="1:16" ht="20.100000000000001" customHeight="1">
      <c r="A4" s="14"/>
      <c r="B4" s="79"/>
      <c r="C4" s="462" t="s">
        <v>1171</v>
      </c>
      <c r="D4" s="461" t="s">
        <v>480</v>
      </c>
      <c r="E4" s="461"/>
      <c r="F4" s="461"/>
      <c r="G4" s="461"/>
      <c r="H4" s="461"/>
      <c r="I4" s="461"/>
      <c r="J4" s="461"/>
      <c r="K4" s="461"/>
      <c r="L4" s="461"/>
      <c r="M4" s="461"/>
      <c r="N4" s="461"/>
      <c r="O4" s="80"/>
    </row>
    <row r="5" spans="1:16" ht="20.100000000000001" customHeight="1">
      <c r="A5" s="14"/>
      <c r="B5" s="79"/>
      <c r="C5" s="463"/>
      <c r="D5" s="71" t="s">
        <v>102</v>
      </c>
      <c r="E5" s="71" t="s">
        <v>103</v>
      </c>
      <c r="F5" s="71" t="s">
        <v>104</v>
      </c>
      <c r="G5" s="71" t="s">
        <v>105</v>
      </c>
      <c r="H5" s="71" t="s">
        <v>106</v>
      </c>
      <c r="I5" s="71" t="s">
        <v>481</v>
      </c>
      <c r="J5" s="71" t="s">
        <v>403</v>
      </c>
      <c r="K5" s="71" t="s">
        <v>482</v>
      </c>
      <c r="L5" s="71" t="s">
        <v>483</v>
      </c>
      <c r="M5" s="71" t="s">
        <v>484</v>
      </c>
      <c r="N5" s="71" t="s">
        <v>485</v>
      </c>
      <c r="O5" s="71" t="s">
        <v>486</v>
      </c>
    </row>
    <row r="6" spans="1:16" ht="20.100000000000001" customHeight="1">
      <c r="A6" s="14"/>
      <c r="B6" s="81"/>
      <c r="C6" s="463"/>
      <c r="D6" s="82" t="s">
        <v>487</v>
      </c>
      <c r="E6" s="82" t="s">
        <v>488</v>
      </c>
      <c r="F6" s="342" t="s">
        <v>489</v>
      </c>
      <c r="G6" s="342" t="s">
        <v>490</v>
      </c>
      <c r="H6" s="342" t="s">
        <v>491</v>
      </c>
      <c r="I6" s="342" t="s">
        <v>492</v>
      </c>
      <c r="J6" s="342" t="s">
        <v>493</v>
      </c>
      <c r="K6" s="342" t="s">
        <v>494</v>
      </c>
      <c r="L6" s="342" t="s">
        <v>495</v>
      </c>
      <c r="M6" s="342" t="s">
        <v>496</v>
      </c>
      <c r="N6" s="131" t="s">
        <v>497</v>
      </c>
      <c r="O6" s="24" t="s">
        <v>416</v>
      </c>
    </row>
    <row r="7" spans="1:16" ht="25.5" customHeight="1">
      <c r="A7" s="19"/>
      <c r="B7" s="74" t="s">
        <v>98</v>
      </c>
      <c r="C7" s="83" t="s">
        <v>498</v>
      </c>
      <c r="D7" s="323">
        <v>0</v>
      </c>
      <c r="E7" s="323"/>
      <c r="F7" s="323"/>
      <c r="G7" s="323"/>
      <c r="H7" s="323"/>
      <c r="I7" s="323"/>
      <c r="J7" s="323"/>
      <c r="K7" s="323"/>
      <c r="L7" s="323"/>
      <c r="M7" s="323"/>
      <c r="N7" s="323"/>
      <c r="O7" s="323">
        <f t="shared" ref="O7:O16" si="0">SUM(D7:N7)</f>
        <v>0</v>
      </c>
      <c r="P7" s="10"/>
    </row>
    <row r="8" spans="1:16" ht="25.5" customHeight="1">
      <c r="A8" s="19"/>
      <c r="B8" s="74" t="s">
        <v>109</v>
      </c>
      <c r="C8" s="83" t="s">
        <v>499</v>
      </c>
      <c r="D8" s="323">
        <f>12602986/1000</f>
        <v>12602.986000000001</v>
      </c>
      <c r="E8" s="323"/>
      <c r="F8" s="323"/>
      <c r="G8" s="323"/>
      <c r="H8" s="323"/>
      <c r="I8" s="323"/>
      <c r="J8" s="323"/>
      <c r="K8" s="323"/>
      <c r="L8" s="323"/>
      <c r="M8" s="323"/>
      <c r="N8" s="323"/>
      <c r="O8" s="323">
        <f t="shared" si="0"/>
        <v>12602.986000000001</v>
      </c>
      <c r="P8" s="10"/>
    </row>
    <row r="9" spans="1:16" ht="25.5" customHeight="1">
      <c r="A9" s="19"/>
      <c r="B9" s="74" t="s">
        <v>111</v>
      </c>
      <c r="C9" s="83" t="s">
        <v>500</v>
      </c>
      <c r="D9" s="323"/>
      <c r="E9" s="323"/>
      <c r="F9" s="323"/>
      <c r="G9" s="323"/>
      <c r="H9" s="323"/>
      <c r="I9" s="323"/>
      <c r="J9" s="323"/>
      <c r="K9" s="323"/>
      <c r="L9" s="323"/>
      <c r="M9" s="323"/>
      <c r="N9" s="323"/>
      <c r="O9" s="323">
        <f t="shared" si="0"/>
        <v>0</v>
      </c>
      <c r="P9" s="10"/>
    </row>
    <row r="10" spans="1:16" ht="25.5" customHeight="1">
      <c r="A10" s="19"/>
      <c r="B10" s="74" t="s">
        <v>114</v>
      </c>
      <c r="C10" s="83" t="s">
        <v>501</v>
      </c>
      <c r="D10" s="323"/>
      <c r="E10" s="323"/>
      <c r="F10" s="323"/>
      <c r="G10" s="323"/>
      <c r="H10" s="323"/>
      <c r="I10" s="323"/>
      <c r="J10" s="323"/>
      <c r="K10" s="323"/>
      <c r="L10" s="323"/>
      <c r="M10" s="323"/>
      <c r="N10" s="323"/>
      <c r="O10" s="323">
        <f t="shared" si="0"/>
        <v>0</v>
      </c>
      <c r="P10" s="10"/>
    </row>
    <row r="11" spans="1:16" ht="25.5" customHeight="1">
      <c r="A11" s="19"/>
      <c r="B11" s="74" t="s">
        <v>117</v>
      </c>
      <c r="C11" s="83" t="s">
        <v>502</v>
      </c>
      <c r="D11" s="323"/>
      <c r="E11" s="323"/>
      <c r="F11" s="323"/>
      <c r="G11" s="323"/>
      <c r="H11" s="323"/>
      <c r="I11" s="323"/>
      <c r="J11" s="323"/>
      <c r="K11" s="323"/>
      <c r="L11" s="323"/>
      <c r="M11" s="323"/>
      <c r="N11" s="323"/>
      <c r="O11" s="323">
        <f t="shared" si="0"/>
        <v>0</v>
      </c>
      <c r="P11" s="10"/>
    </row>
    <row r="12" spans="1:16" ht="25.5" customHeight="1">
      <c r="A12" s="19"/>
      <c r="B12" s="74" t="s">
        <v>119</v>
      </c>
      <c r="C12" s="83" t="s">
        <v>503</v>
      </c>
      <c r="D12" s="323"/>
      <c r="E12" s="323"/>
      <c r="F12" s="323"/>
      <c r="G12" s="323"/>
      <c r="H12" s="323">
        <f>40903850/1000</f>
        <v>40903.85</v>
      </c>
      <c r="I12" s="323">
        <f>1301819/1000</f>
        <v>1301.819</v>
      </c>
      <c r="J12" s="323"/>
      <c r="K12" s="323"/>
      <c r="L12" s="323"/>
      <c r="M12" s="323"/>
      <c r="N12" s="323"/>
      <c r="O12" s="323">
        <f t="shared" si="0"/>
        <v>42205.669000000002</v>
      </c>
      <c r="P12" s="10"/>
    </row>
    <row r="13" spans="1:16" ht="25.5" customHeight="1">
      <c r="A13" s="19"/>
      <c r="B13" s="74" t="s">
        <v>121</v>
      </c>
      <c r="C13" s="83" t="s">
        <v>504</v>
      </c>
      <c r="D13" s="323"/>
      <c r="E13" s="323"/>
      <c r="F13" s="323"/>
      <c r="G13" s="323"/>
      <c r="H13" s="323"/>
      <c r="I13" s="323"/>
      <c r="J13" s="323"/>
      <c r="K13" s="323"/>
      <c r="L13" s="323">
        <f>12299486/1000</f>
        <v>12299.486000000001</v>
      </c>
      <c r="M13" s="323">
        <f>7145139/1000</f>
        <v>7145.1390000000001</v>
      </c>
      <c r="N13" s="323"/>
      <c r="O13" s="323">
        <f t="shared" si="0"/>
        <v>19444.625</v>
      </c>
      <c r="P13" s="10"/>
    </row>
    <row r="14" spans="1:16" ht="25.5" customHeight="1">
      <c r="A14" s="19"/>
      <c r="B14" s="74" t="s">
        <v>133</v>
      </c>
      <c r="C14" s="83" t="s">
        <v>505</v>
      </c>
      <c r="D14" s="323"/>
      <c r="E14" s="323"/>
      <c r="F14" s="323"/>
      <c r="G14" s="323"/>
      <c r="H14" s="323"/>
      <c r="I14" s="323"/>
      <c r="J14" s="323"/>
      <c r="K14" s="323"/>
      <c r="L14" s="323"/>
      <c r="M14" s="323"/>
      <c r="N14" s="323"/>
      <c r="O14" s="323">
        <f t="shared" si="0"/>
        <v>0</v>
      </c>
      <c r="P14" s="10"/>
    </row>
    <row r="15" spans="1:16" ht="25.5" customHeight="1">
      <c r="A15" s="19"/>
      <c r="B15" s="74" t="s">
        <v>137</v>
      </c>
      <c r="C15" s="83" t="s">
        <v>506</v>
      </c>
      <c r="D15" s="323"/>
      <c r="E15" s="323"/>
      <c r="F15" s="323"/>
      <c r="G15" s="323"/>
      <c r="H15" s="323">
        <f>1302943/1000</f>
        <v>1302.943</v>
      </c>
      <c r="I15" s="323">
        <f>1301819/1000</f>
        <v>1301.819</v>
      </c>
      <c r="J15" s="323"/>
      <c r="K15" s="323"/>
      <c r="L15" s="323"/>
      <c r="M15" s="323"/>
      <c r="N15" s="323"/>
      <c r="O15" s="323">
        <f t="shared" si="0"/>
        <v>2604.7619999999997</v>
      </c>
      <c r="P15" s="10"/>
    </row>
    <row r="16" spans="1:16" ht="25.5" customHeight="1">
      <c r="A16" s="19"/>
      <c r="B16" s="74" t="s">
        <v>141</v>
      </c>
      <c r="C16" s="83" t="s">
        <v>507</v>
      </c>
      <c r="D16" s="323"/>
      <c r="E16" s="323"/>
      <c r="F16" s="323"/>
      <c r="G16" s="323"/>
      <c r="H16" s="323"/>
      <c r="I16" s="323"/>
      <c r="J16" s="323"/>
      <c r="K16" s="323"/>
      <c r="L16" s="323"/>
      <c r="M16" s="323"/>
      <c r="N16" s="323"/>
      <c r="O16" s="323">
        <f t="shared" si="0"/>
        <v>0</v>
      </c>
      <c r="P16" s="10"/>
    </row>
    <row r="17" spans="1:16" ht="25.5" customHeight="1">
      <c r="A17" s="19"/>
      <c r="B17" s="74" t="s">
        <v>145</v>
      </c>
      <c r="C17" s="84" t="s">
        <v>416</v>
      </c>
      <c r="D17" s="327">
        <f t="shared" ref="D17:O17" si="1">SUM(D7:D16)</f>
        <v>12602.986000000001</v>
      </c>
      <c r="E17" s="327">
        <f t="shared" si="1"/>
        <v>0</v>
      </c>
      <c r="F17" s="327">
        <f t="shared" si="1"/>
        <v>0</v>
      </c>
      <c r="G17" s="327">
        <f t="shared" si="1"/>
        <v>0</v>
      </c>
      <c r="H17" s="327">
        <f t="shared" si="1"/>
        <v>42206.792999999998</v>
      </c>
      <c r="I17" s="327">
        <f t="shared" si="1"/>
        <v>2603.6379999999999</v>
      </c>
      <c r="J17" s="327">
        <f t="shared" si="1"/>
        <v>0</v>
      </c>
      <c r="K17" s="327">
        <f t="shared" si="1"/>
        <v>0</v>
      </c>
      <c r="L17" s="327">
        <f t="shared" si="1"/>
        <v>12299.486000000001</v>
      </c>
      <c r="M17" s="327">
        <f t="shared" si="1"/>
        <v>7145.1390000000001</v>
      </c>
      <c r="N17" s="327">
        <f t="shared" si="1"/>
        <v>0</v>
      </c>
      <c r="O17" s="327">
        <f t="shared" si="1"/>
        <v>76858.042000000001</v>
      </c>
      <c r="P17" s="10"/>
    </row>
    <row r="18" spans="1:16">
      <c r="D18" s="10"/>
      <c r="E18" s="10"/>
      <c r="F18" s="10"/>
      <c r="G18" s="10"/>
      <c r="H18" s="10"/>
      <c r="I18" s="10"/>
      <c r="J18" s="10"/>
      <c r="K18" s="10"/>
      <c r="L18" s="10"/>
      <c r="M18" s="10"/>
      <c r="N18" s="10"/>
      <c r="O18" s="10"/>
      <c r="P18" s="10"/>
    </row>
  </sheetData>
  <sheetProtection algorithmName="SHA-512" hashValue="KAWDh86w3dVu76jS2CWwxuDboCQyvlsPjbSP5r1jeLE5Gu98sbbpPS73+gcmfGXkQ5lvDlN53WV7QP2v9nlmhQ==" saltValue="X1dUXRHrgIlZfVP6VmtHaA==" spinCount="100000" sheet="1" selectLockedCells="1" sort="0" autoFilter="0" selectUnlockedCells="1"/>
  <mergeCells count="3">
    <mergeCell ref="B2:O2"/>
    <mergeCell ref="C4:C6"/>
    <mergeCell ref="D4:N4"/>
  </mergeCells>
  <pageMargins left="0.7" right="0.7" top="0.75" bottom="0.75" header="0.3" footer="0.3"/>
  <ignoredErrors>
    <ignoredError sqref="H12:I12 H15:I15 F17:O17 O7:O16 L13:M13" unlockedFormula="1"/>
  </ignoredErrors>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5"/>
  <sheetViews>
    <sheetView showGridLines="0" zoomScale="80" zoomScaleNormal="80" workbookViewId="0">
      <pane xSplit="1" ySplit="7" topLeftCell="E8" activePane="bottomRight" state="frozen"/>
      <selection pane="topRight" activeCell="B1" sqref="B1"/>
      <selection pane="bottomLeft" activeCell="A8" sqref="A8"/>
      <selection pane="bottomRight" activeCell="B2" sqref="B2:O2"/>
    </sheetView>
  </sheetViews>
  <sheetFormatPr defaultRowHeight="15"/>
  <cols>
    <col min="1" max="1" width="2.85546875" style="12" customWidth="1"/>
    <col min="2" max="15" width="25.7109375" style="12" customWidth="1"/>
    <col min="16" max="16384" width="9.140625" style="12"/>
  </cols>
  <sheetData>
    <row r="1" spans="1:16" ht="20.100000000000001" customHeight="1">
      <c r="A1" s="14"/>
      <c r="B1" s="18"/>
      <c r="C1" s="18"/>
      <c r="D1" s="18"/>
      <c r="E1" s="18"/>
      <c r="F1" s="18"/>
      <c r="G1" s="18"/>
      <c r="H1" s="18"/>
      <c r="I1" s="18"/>
      <c r="J1" s="18"/>
      <c r="K1" s="18"/>
      <c r="L1" s="18"/>
      <c r="M1" s="18"/>
      <c r="N1" s="18"/>
      <c r="O1" s="18"/>
    </row>
    <row r="2" spans="1:16" ht="20.100000000000001" customHeight="1">
      <c r="A2" s="19"/>
      <c r="B2" s="464" t="s">
        <v>412</v>
      </c>
      <c r="C2" s="465"/>
      <c r="D2" s="465"/>
      <c r="E2" s="465"/>
      <c r="F2" s="465"/>
      <c r="G2" s="465"/>
      <c r="H2" s="465"/>
      <c r="I2" s="465"/>
      <c r="J2" s="465"/>
      <c r="K2" s="465"/>
      <c r="L2" s="465"/>
      <c r="M2" s="465"/>
      <c r="N2" s="465"/>
      <c r="O2" s="466"/>
    </row>
    <row r="3" spans="1:16" ht="20.100000000000001" customHeight="1">
      <c r="A3" s="14"/>
      <c r="B3" s="22"/>
      <c r="C3" s="59"/>
      <c r="D3" s="59"/>
      <c r="E3" s="59"/>
      <c r="F3" s="59"/>
      <c r="G3" s="59"/>
      <c r="H3" s="59"/>
      <c r="I3" s="59"/>
      <c r="J3" s="59"/>
      <c r="K3" s="59"/>
      <c r="L3" s="59"/>
      <c r="M3" s="59"/>
      <c r="N3" s="59"/>
      <c r="O3" s="59"/>
    </row>
    <row r="4" spans="1:16" ht="20.100000000000001" customHeight="1">
      <c r="A4" s="14"/>
      <c r="B4" s="19"/>
      <c r="C4" s="467" t="s">
        <v>413</v>
      </c>
      <c r="D4" s="468"/>
      <c r="E4" s="467" t="s">
        <v>414</v>
      </c>
      <c r="F4" s="468"/>
      <c r="G4" s="471" t="s">
        <v>415</v>
      </c>
      <c r="H4" s="471" t="s">
        <v>416</v>
      </c>
      <c r="I4" s="467" t="s">
        <v>417</v>
      </c>
      <c r="J4" s="474"/>
      <c r="K4" s="474"/>
      <c r="L4" s="468"/>
      <c r="M4" s="471" t="s">
        <v>113</v>
      </c>
      <c r="N4" s="471" t="s">
        <v>418</v>
      </c>
      <c r="O4" s="471" t="s">
        <v>419</v>
      </c>
    </row>
    <row r="5" spans="1:16" ht="20.100000000000001" customHeight="1">
      <c r="A5" s="14"/>
      <c r="B5" s="23"/>
      <c r="C5" s="469"/>
      <c r="D5" s="470"/>
      <c r="E5" s="469"/>
      <c r="F5" s="470"/>
      <c r="G5" s="472"/>
      <c r="H5" s="472"/>
      <c r="I5" s="469"/>
      <c r="J5" s="475"/>
      <c r="K5" s="475"/>
      <c r="L5" s="476"/>
      <c r="M5" s="472"/>
      <c r="N5" s="472"/>
      <c r="O5" s="472"/>
    </row>
    <row r="6" spans="1:16" ht="41.25" customHeight="1">
      <c r="A6" s="14"/>
      <c r="B6" s="265" t="s">
        <v>1170</v>
      </c>
      <c r="C6" s="60" t="s">
        <v>420</v>
      </c>
      <c r="D6" s="60" t="s">
        <v>421</v>
      </c>
      <c r="E6" s="60" t="s">
        <v>422</v>
      </c>
      <c r="F6" s="60" t="s">
        <v>423</v>
      </c>
      <c r="G6" s="473"/>
      <c r="H6" s="473"/>
      <c r="I6" s="60" t="s">
        <v>424</v>
      </c>
      <c r="J6" s="60" t="s">
        <v>414</v>
      </c>
      <c r="K6" s="60" t="s">
        <v>425</v>
      </c>
      <c r="L6" s="61" t="s">
        <v>0</v>
      </c>
      <c r="M6" s="473"/>
      <c r="N6" s="473"/>
      <c r="O6" s="473"/>
    </row>
    <row r="7" spans="1:16" ht="20.100000000000001" customHeight="1">
      <c r="A7" s="19"/>
      <c r="B7" s="314" t="s">
        <v>426</v>
      </c>
      <c r="C7" s="315" t="s">
        <v>427</v>
      </c>
      <c r="D7" s="315" t="s">
        <v>428</v>
      </c>
      <c r="E7" s="315" t="s">
        <v>429</v>
      </c>
      <c r="F7" s="315" t="s">
        <v>430</v>
      </c>
      <c r="G7" s="315" t="s">
        <v>431</v>
      </c>
      <c r="H7" s="315" t="s">
        <v>432</v>
      </c>
      <c r="I7" s="315" t="s">
        <v>433</v>
      </c>
      <c r="J7" s="315" t="s">
        <v>434</v>
      </c>
      <c r="K7" s="315" t="s">
        <v>435</v>
      </c>
      <c r="L7" s="315" t="s">
        <v>436</v>
      </c>
      <c r="M7" s="315" t="s">
        <v>437</v>
      </c>
      <c r="N7" s="316" t="s">
        <v>438</v>
      </c>
      <c r="O7" s="317" t="s">
        <v>439</v>
      </c>
    </row>
    <row r="8" spans="1:16" ht="20.100000000000001" customHeight="1">
      <c r="A8" s="19"/>
      <c r="B8" s="343" t="s">
        <v>1084</v>
      </c>
      <c r="C8" s="344">
        <f>8852110994/1000</f>
        <v>8852110.9940000009</v>
      </c>
      <c r="D8" s="345">
        <v>0</v>
      </c>
      <c r="E8" s="344">
        <v>0</v>
      </c>
      <c r="F8" s="345">
        <v>0</v>
      </c>
      <c r="G8" s="345">
        <v>0</v>
      </c>
      <c r="H8" s="344">
        <f>+Table2[[#This Row],[Column1]]+Table2[[#This Row],[Column3]]</f>
        <v>8852110.9940000009</v>
      </c>
      <c r="I8" s="344">
        <f>401378484/1000</f>
        <v>401378.484</v>
      </c>
      <c r="J8" s="344">
        <v>0</v>
      </c>
      <c r="K8" s="345"/>
      <c r="L8" s="344">
        <f>+Table2[[#This Row],[Column7]]+Table2[[#This Row],[Column8]]</f>
        <v>401378.484</v>
      </c>
      <c r="M8" s="344">
        <f>+Table2[[#This Row],[Column10]]*12.5</f>
        <v>5017231.05</v>
      </c>
      <c r="N8" s="346">
        <v>0.94650000000000001</v>
      </c>
      <c r="O8" s="347">
        <v>0.01</v>
      </c>
      <c r="P8" s="10"/>
    </row>
    <row r="9" spans="1:16" ht="20.100000000000001" customHeight="1">
      <c r="A9" s="19"/>
      <c r="B9" s="343" t="s">
        <v>1085</v>
      </c>
      <c r="C9" s="344">
        <f>149640036/1000</f>
        <v>149640.03599999999</v>
      </c>
      <c r="D9" s="345">
        <v>0</v>
      </c>
      <c r="E9" s="344">
        <f>2908448426/1000</f>
        <v>2908448.426</v>
      </c>
      <c r="F9" s="345">
        <v>0</v>
      </c>
      <c r="G9" s="345">
        <v>0</v>
      </c>
      <c r="H9" s="344">
        <f>+Table2[[#This Row],[Column1]]+Table2[[#This Row],[Column3]]</f>
        <v>3058088.4619999998</v>
      </c>
      <c r="I9" s="344">
        <f>2946649/1000</f>
        <v>2946.6489999999999</v>
      </c>
      <c r="J9" s="344">
        <f>17521876/1000</f>
        <v>17521.876</v>
      </c>
      <c r="K9" s="345"/>
      <c r="L9" s="344">
        <f>+Table2[[#This Row],[Column7]]+Table2[[#This Row],[Column8]]</f>
        <v>20468.525000000001</v>
      </c>
      <c r="M9" s="344">
        <f>+Table2[[#This Row],[Column10]]*12.5</f>
        <v>255856.56250000003</v>
      </c>
      <c r="N9" s="346">
        <v>4.8300000000000003E-2</v>
      </c>
      <c r="O9" s="347">
        <v>2.5000000000000001E-2</v>
      </c>
      <c r="P9" s="10"/>
    </row>
    <row r="10" spans="1:16" ht="20.100000000000001" customHeight="1">
      <c r="A10" s="19"/>
      <c r="B10" s="348" t="s">
        <v>1086</v>
      </c>
      <c r="C10" s="323">
        <f>3469050/1000</f>
        <v>3469.05</v>
      </c>
      <c r="D10" s="324">
        <v>0</v>
      </c>
      <c r="E10" s="323">
        <f>5930420/1000</f>
        <v>5930.42</v>
      </c>
      <c r="F10" s="324">
        <v>0</v>
      </c>
      <c r="G10" s="324">
        <v>0</v>
      </c>
      <c r="H10" s="349">
        <f>+C10+E10</f>
        <v>9399.4700000000012</v>
      </c>
      <c r="I10" s="323">
        <f>104489/1000</f>
        <v>104.489</v>
      </c>
      <c r="J10" s="323">
        <f>474434/1000</f>
        <v>474.43400000000003</v>
      </c>
      <c r="K10" s="324"/>
      <c r="L10" s="350">
        <f>+I10+J10</f>
        <v>578.923</v>
      </c>
      <c r="M10" s="323">
        <f>+L10*12.5</f>
        <v>7236.5375000000004</v>
      </c>
      <c r="N10" s="326">
        <v>1.4E-3</v>
      </c>
      <c r="O10" s="326">
        <v>2.5000000000000001E-2</v>
      </c>
      <c r="P10" s="10"/>
    </row>
    <row r="11" spans="1:16" ht="20.100000000000001" customHeight="1">
      <c r="A11" s="19"/>
      <c r="B11" s="348" t="s">
        <v>1087</v>
      </c>
      <c r="C11" s="323">
        <f>1764036/1000</f>
        <v>1764.0360000000001</v>
      </c>
      <c r="D11" s="324">
        <v>0</v>
      </c>
      <c r="E11" s="323">
        <f>13063183/1000</f>
        <v>13063.183000000001</v>
      </c>
      <c r="F11" s="324">
        <v>0</v>
      </c>
      <c r="G11" s="324">
        <v>0</v>
      </c>
      <c r="H11" s="350">
        <f>+C11+E11</f>
        <v>14827.219000000001</v>
      </c>
      <c r="I11" s="323">
        <f>74024/1000</f>
        <v>74.024000000000001</v>
      </c>
      <c r="J11" s="323">
        <f>1045055/1000</f>
        <v>1045.0550000000001</v>
      </c>
      <c r="K11" s="324"/>
      <c r="L11" s="350">
        <f>+I11+J11</f>
        <v>1119.0790000000002</v>
      </c>
      <c r="M11" s="323">
        <f>+L11*12.5</f>
        <v>13988.487500000003</v>
      </c>
      <c r="N11" s="326">
        <v>2.5999999999999999E-3</v>
      </c>
      <c r="O11" s="326">
        <v>0.02</v>
      </c>
      <c r="P11" s="10"/>
    </row>
    <row r="12" spans="1:16" ht="20.100000000000001" customHeight="1">
      <c r="A12" s="19"/>
      <c r="B12" s="348" t="s">
        <v>1088</v>
      </c>
      <c r="C12" s="323">
        <f>+C13-C8-C9-C10-C11</f>
        <v>17096.829999999591</v>
      </c>
      <c r="D12" s="324">
        <v>0</v>
      </c>
      <c r="E12" s="323">
        <f>+E13-E8-E9-E10-E11</f>
        <v>9.9999981648579706E-4</v>
      </c>
      <c r="F12" s="324">
        <v>0</v>
      </c>
      <c r="G12" s="324">
        <v>0</v>
      </c>
      <c r="H12" s="350">
        <f>+C12+E12</f>
        <v>17096.830999999409</v>
      </c>
      <c r="I12" s="323">
        <f>+I13-I8-I9-I10-I11</f>
        <v>522.29499999999496</v>
      </c>
      <c r="J12" s="323">
        <f>+J13-J8-J9-J10-J11</f>
        <v>0</v>
      </c>
      <c r="K12" s="324"/>
      <c r="L12" s="350">
        <f>+I12+J12</f>
        <v>522.29499999999496</v>
      </c>
      <c r="M12" s="323">
        <f>+L12*12.5</f>
        <v>6528.6874999999372</v>
      </c>
      <c r="N12" s="326">
        <v>2.9E-5</v>
      </c>
      <c r="O12" s="326">
        <v>0</v>
      </c>
      <c r="P12" s="10"/>
    </row>
    <row r="13" spans="1:16" ht="20.100000000000001" customHeight="1">
      <c r="A13" s="19"/>
      <c r="B13" s="351" t="s">
        <v>0</v>
      </c>
      <c r="C13" s="327">
        <f>9024080946/1000</f>
        <v>9024080.9460000005</v>
      </c>
      <c r="D13" s="352">
        <v>0</v>
      </c>
      <c r="E13" s="327">
        <f>2927442030/1000</f>
        <v>2927442.03</v>
      </c>
      <c r="F13" s="352">
        <v>0</v>
      </c>
      <c r="G13" s="352">
        <v>0</v>
      </c>
      <c r="H13" s="353">
        <f>+C13+E13</f>
        <v>11951522.976</v>
      </c>
      <c r="I13" s="327">
        <f>405025941/1000</f>
        <v>405025.94099999999</v>
      </c>
      <c r="J13" s="327">
        <f>19041365/1000</f>
        <v>19041.365000000002</v>
      </c>
      <c r="K13" s="352"/>
      <c r="L13" s="327">
        <f>SUM(L8:L12)</f>
        <v>424067.30600000004</v>
      </c>
      <c r="M13" s="327">
        <f>+L13*12.5</f>
        <v>5300841.3250000002</v>
      </c>
      <c r="N13" s="354">
        <f>SUM(N8:N12)</f>
        <v>0.99882899999999997</v>
      </c>
      <c r="O13" s="355">
        <f>+'EU CCYB2 '!D6</f>
        <v>1.0770191448941235E-2</v>
      </c>
      <c r="P13" s="10"/>
    </row>
    <row r="14" spans="1:16">
      <c r="B14"/>
      <c r="C14"/>
      <c r="D14"/>
      <c r="E14"/>
      <c r="F14"/>
      <c r="G14"/>
      <c r="H14"/>
      <c r="I14"/>
      <c r="J14"/>
      <c r="K14"/>
      <c r="L14"/>
      <c r="M14"/>
      <c r="N14"/>
      <c r="O14"/>
    </row>
    <row r="15" spans="1:16">
      <c r="B15"/>
      <c r="C15"/>
      <c r="D15"/>
      <c r="E15"/>
      <c r="F15"/>
      <c r="G15"/>
      <c r="H15"/>
      <c r="I15"/>
      <c r="J15"/>
      <c r="K15"/>
      <c r="L15" s="221"/>
      <c r="M15"/>
      <c r="N15"/>
      <c r="O15"/>
    </row>
    <row r="16" spans="1:16">
      <c r="B16"/>
      <c r="C16"/>
      <c r="D16"/>
      <c r="E16"/>
      <c r="F16"/>
      <c r="G16"/>
      <c r="H16"/>
      <c r="I16"/>
      <c r="J16"/>
      <c r="K16"/>
      <c r="L16" s="221"/>
      <c r="M16"/>
      <c r="N16"/>
      <c r="O16"/>
    </row>
    <row r="17" spans="2:15">
      <c r="B17"/>
      <c r="C17"/>
      <c r="D17"/>
      <c r="E17"/>
      <c r="F17"/>
      <c r="G17"/>
      <c r="H17"/>
      <c r="I17"/>
      <c r="J17"/>
      <c r="K17"/>
      <c r="L17" s="221"/>
      <c r="M17"/>
      <c r="N17"/>
      <c r="O17"/>
    </row>
    <row r="18" spans="2:15">
      <c r="L18" s="221"/>
      <c r="M18"/>
    </row>
    <row r="19" spans="2:15">
      <c r="B19"/>
      <c r="C19"/>
      <c r="D19"/>
      <c r="E19"/>
      <c r="F19"/>
      <c r="G19"/>
      <c r="H19"/>
      <c r="I19"/>
      <c r="J19"/>
      <c r="K19"/>
      <c r="L19" s="221"/>
      <c r="M19"/>
      <c r="N19"/>
      <c r="O19"/>
    </row>
    <row r="20" spans="2:15">
      <c r="L20" s="221"/>
      <c r="M20"/>
    </row>
    <row r="21" spans="2:15">
      <c r="L21" s="221"/>
      <c r="M21"/>
    </row>
    <row r="22" spans="2:15">
      <c r="L22" s="221"/>
      <c r="M22"/>
    </row>
    <row r="23" spans="2:15">
      <c r="L23" s="221"/>
      <c r="M23"/>
    </row>
    <row r="24" spans="2:15">
      <c r="L24" s="221"/>
      <c r="M24"/>
    </row>
    <row r="25" spans="2:15">
      <c r="L25" s="221"/>
      <c r="M25"/>
    </row>
  </sheetData>
  <sheetProtection algorithmName="SHA-512" hashValue="ggMyQBAgSN6NtgJn+QOza+47fVJUn7lv7MifqbsSQrbwh2ys+yiSuOmlQ/8AoHmCpihcNrosk+7vAf0MDYssEQ==" saltValue="4BjzTEeF75HQ3nb6PrpomA==" spinCount="100000" sheet="1" selectLockedCells="1" sort="0" autoFilter="0" selectUnlockedCells="1"/>
  <mergeCells count="9">
    <mergeCell ref="B2:O2"/>
    <mergeCell ref="C4:D5"/>
    <mergeCell ref="E4:F5"/>
    <mergeCell ref="G4:G6"/>
    <mergeCell ref="H4:H6"/>
    <mergeCell ref="I4:L5"/>
    <mergeCell ref="M4:M6"/>
    <mergeCell ref="N4:N6"/>
    <mergeCell ref="O4:O6"/>
  </mergeCells>
  <conditionalFormatting sqref="L15:L25">
    <cfRule type="cellIs" dxfId="0" priority="1" stopIfTrue="1" operator="lessThan">
      <formula>0</formula>
    </cfRule>
  </conditionalFormatting>
  <pageMargins left="0.7" right="0.7" top="0.75" bottom="0.75" header="0.3" footer="0.3"/>
  <ignoredErrors>
    <ignoredError sqref="E9:O13 H8:M8" unlockedFormula="1"/>
  </ignoredErrors>
  <legacyDrawing r:id="rId1"/>
  <tableParts count="1">
    <tablePart r:id="rId2"/>
  </tablePar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8"/>
  <sheetViews>
    <sheetView showGridLines="0" zoomScale="80" zoomScaleNormal="80" workbookViewId="0">
      <pane xSplit="3" ySplit="4" topLeftCell="D5" activePane="bottomRight" state="frozen"/>
      <selection pane="topRight" activeCell="D1" sqref="D1"/>
      <selection pane="bottomLeft" activeCell="A5" sqref="A5"/>
      <selection pane="bottomRight" activeCell="B2" sqref="B2:D2"/>
    </sheetView>
  </sheetViews>
  <sheetFormatPr defaultRowHeight="15"/>
  <cols>
    <col min="1" max="1" width="5" style="12" customWidth="1"/>
    <col min="2" max="2" width="9.140625" style="12"/>
    <col min="3" max="3" width="37.140625" style="12" customWidth="1"/>
    <col min="4" max="4" width="25.7109375" style="12" customWidth="1"/>
    <col min="5" max="5" width="18.140625" style="12" bestFit="1" customWidth="1"/>
    <col min="6" max="6" width="12" style="12" bestFit="1" customWidth="1"/>
    <col min="7" max="7" width="19.42578125" style="12" bestFit="1" customWidth="1"/>
    <col min="8" max="16384" width="9.140625" style="12"/>
  </cols>
  <sheetData>
    <row r="1" spans="1:7" ht="15.75" customHeight="1">
      <c r="A1" s="14"/>
      <c r="B1" s="18"/>
      <c r="C1" s="18"/>
      <c r="D1" s="18"/>
    </row>
    <row r="2" spans="1:7" ht="28.5" customHeight="1">
      <c r="A2" s="19"/>
      <c r="B2" s="477" t="s">
        <v>441</v>
      </c>
      <c r="C2" s="478"/>
      <c r="D2" s="479"/>
    </row>
    <row r="3" spans="1:7" ht="15.75" customHeight="1">
      <c r="A3" s="14"/>
      <c r="B3" s="21"/>
      <c r="C3" s="22"/>
      <c r="D3" s="59"/>
    </row>
    <row r="4" spans="1:7" ht="24.75" customHeight="1">
      <c r="A4" s="14"/>
      <c r="B4" s="422" t="s">
        <v>1170</v>
      </c>
      <c r="C4" s="423"/>
      <c r="D4" s="60" t="s">
        <v>420</v>
      </c>
    </row>
    <row r="5" spans="1:7" ht="28.5" customHeight="1">
      <c r="A5" s="19"/>
      <c r="B5" s="62" t="s">
        <v>442</v>
      </c>
      <c r="C5" s="55" t="s">
        <v>115</v>
      </c>
      <c r="D5" s="323">
        <v>7253694.31735403</v>
      </c>
      <c r="E5" s="10"/>
      <c r="G5" s="218"/>
    </row>
    <row r="6" spans="1:7" ht="28.5" customHeight="1">
      <c r="A6" s="19"/>
      <c r="B6" s="62" t="s">
        <v>443</v>
      </c>
      <c r="C6" s="55" t="s">
        <v>444</v>
      </c>
      <c r="D6" s="325">
        <f>+D7/D5</f>
        <v>1.0770191448941235E-2</v>
      </c>
      <c r="E6" s="10"/>
    </row>
    <row r="7" spans="1:7" ht="28.5" customHeight="1">
      <c r="A7" s="19"/>
      <c r="B7" s="62" t="s">
        <v>445</v>
      </c>
      <c r="C7" s="55" t="s">
        <v>446</v>
      </c>
      <c r="D7" s="323">
        <v>78123.676510000005</v>
      </c>
      <c r="E7" s="10"/>
    </row>
    <row r="8" spans="1:7">
      <c r="D8" s="10"/>
      <c r="E8" s="10"/>
    </row>
  </sheetData>
  <sheetProtection algorithmName="SHA-512" hashValue="6oUqgluZ90HqqNF3hEwbZSw45wcvjbrqrRK/IrYvZcBrpi37M0FqbMnlnL8vP/faVrG6tgCPhT3CE8BPd8mnEg==" saltValue="yF/DUcj0lu2UFYadX5woYg==" spinCount="100000" sheet="1" selectLockedCells="1" sort="0" autoFilter="0" selectUnlockedCells="1"/>
  <mergeCells count="2">
    <mergeCell ref="B2:D2"/>
    <mergeCell ref="B4:C4"/>
  </mergeCells>
  <pageMargins left="0.7" right="0.7" top="0.75" bottom="0.75" header="0.3" footer="0.3"/>
  <ignoredErrors>
    <ignoredError sqref="D6" unlockedFormula="1"/>
  </ignoredErrors>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AC16"/>
  <sheetViews>
    <sheetView showGridLines="0" zoomScale="80" zoomScaleNormal="80" workbookViewId="0">
      <pane xSplit="3" ySplit="6" topLeftCell="D7" activePane="bottomRight" state="frozen"/>
      <selection pane="topRight"/>
      <selection pane="bottomLeft"/>
      <selection pane="bottomRight"/>
    </sheetView>
  </sheetViews>
  <sheetFormatPr defaultRowHeight="15"/>
  <cols>
    <col min="1" max="1" width="5.5703125" style="12" customWidth="1"/>
    <col min="2" max="2" width="5.140625" style="12" customWidth="1"/>
    <col min="3" max="3" width="55.42578125" style="12" customWidth="1"/>
    <col min="4" max="11" width="25.7109375" style="12" customWidth="1"/>
    <col min="12" max="16384" width="9.140625" style="12"/>
  </cols>
  <sheetData>
    <row r="1" spans="1:29" ht="20.100000000000001" customHeight="1">
      <c r="A1" s="14"/>
      <c r="B1" s="18"/>
      <c r="C1" s="18"/>
      <c r="D1" s="18"/>
      <c r="E1" s="18"/>
      <c r="F1" s="18"/>
      <c r="G1" s="18"/>
      <c r="H1" s="18"/>
      <c r="I1" s="18"/>
      <c r="J1" s="18"/>
      <c r="K1" s="18"/>
      <c r="L1" s="14"/>
      <c r="M1" s="14"/>
      <c r="N1" s="14"/>
      <c r="O1" s="14"/>
      <c r="P1" s="14"/>
      <c r="Q1" s="14"/>
      <c r="R1" s="14"/>
      <c r="S1" s="14"/>
      <c r="T1" s="14"/>
      <c r="U1" s="14"/>
      <c r="V1" s="14"/>
      <c r="W1" s="14"/>
      <c r="X1" s="14"/>
      <c r="Y1" s="14"/>
      <c r="Z1" s="14"/>
      <c r="AA1" s="14"/>
      <c r="AB1" s="14"/>
      <c r="AC1" s="14"/>
    </row>
    <row r="2" spans="1:29" ht="20.100000000000001" customHeight="1">
      <c r="A2" s="19"/>
      <c r="B2" s="480" t="s">
        <v>508</v>
      </c>
      <c r="C2" s="481"/>
      <c r="D2" s="481"/>
      <c r="E2" s="481"/>
      <c r="F2" s="481"/>
      <c r="G2" s="481"/>
      <c r="H2" s="481"/>
      <c r="I2" s="481"/>
      <c r="J2" s="481"/>
      <c r="K2" s="482"/>
      <c r="L2" s="20"/>
      <c r="M2" s="14"/>
      <c r="N2" s="14"/>
      <c r="O2" s="14"/>
      <c r="P2" s="14"/>
      <c r="Q2" s="14"/>
      <c r="R2" s="14"/>
      <c r="S2" s="14"/>
      <c r="T2" s="14"/>
      <c r="U2" s="14"/>
      <c r="V2" s="14"/>
      <c r="W2" s="14"/>
      <c r="X2" s="14"/>
      <c r="Y2" s="14"/>
      <c r="Z2" s="14"/>
      <c r="AA2" s="14"/>
      <c r="AB2" s="14"/>
      <c r="AC2" s="14"/>
    </row>
    <row r="3" spans="1:29" ht="20.100000000000001" customHeight="1">
      <c r="A3" s="14"/>
      <c r="B3" s="66"/>
      <c r="C3" s="66"/>
      <c r="D3" s="85"/>
      <c r="E3" s="85"/>
      <c r="F3" s="85"/>
      <c r="G3" s="85"/>
      <c r="H3" s="85"/>
      <c r="I3" s="85"/>
      <c r="J3" s="85"/>
      <c r="K3" s="85"/>
      <c r="L3" s="63"/>
      <c r="M3" s="63"/>
      <c r="N3" s="63"/>
      <c r="O3" s="63"/>
      <c r="P3" s="63"/>
      <c r="Q3" s="63"/>
      <c r="R3" s="63"/>
      <c r="S3" s="63"/>
      <c r="T3" s="63"/>
      <c r="U3" s="63"/>
      <c r="V3" s="63"/>
      <c r="W3" s="63"/>
      <c r="X3" s="63"/>
      <c r="Y3" s="63"/>
      <c r="Z3" s="63"/>
      <c r="AA3" s="63"/>
      <c r="AB3" s="63"/>
      <c r="AC3" s="63"/>
    </row>
    <row r="4" spans="1:29" ht="20.100000000000001" customHeight="1">
      <c r="A4" s="14"/>
      <c r="B4" s="63"/>
      <c r="C4" s="86"/>
      <c r="D4" s="462" t="s">
        <v>509</v>
      </c>
      <c r="E4" s="462"/>
      <c r="F4" s="462"/>
      <c r="G4" s="462"/>
      <c r="H4" s="483" t="s">
        <v>510</v>
      </c>
      <c r="I4" s="484"/>
      <c r="J4" s="484"/>
      <c r="K4" s="485"/>
      <c r="L4" s="87"/>
      <c r="M4" s="63"/>
      <c r="N4" s="63"/>
      <c r="O4" s="63"/>
      <c r="P4" s="63"/>
      <c r="Q4" s="63"/>
      <c r="R4" s="63"/>
      <c r="S4" s="63"/>
      <c r="T4" s="63"/>
      <c r="U4" s="63"/>
      <c r="V4" s="63"/>
      <c r="W4" s="63"/>
      <c r="X4" s="63"/>
      <c r="Y4" s="63"/>
      <c r="Z4" s="63"/>
      <c r="AA4" s="63"/>
      <c r="AB4" s="63"/>
      <c r="AC4" s="63"/>
    </row>
    <row r="5" spans="1:29" ht="20.100000000000001" customHeight="1">
      <c r="A5" s="14"/>
      <c r="B5" s="79"/>
      <c r="C5" s="486" t="s">
        <v>511</v>
      </c>
      <c r="D5" s="462" t="s">
        <v>512</v>
      </c>
      <c r="E5" s="462"/>
      <c r="F5" s="462" t="s">
        <v>513</v>
      </c>
      <c r="G5" s="462"/>
      <c r="H5" s="483" t="s">
        <v>512</v>
      </c>
      <c r="I5" s="485"/>
      <c r="J5" s="483" t="s">
        <v>513</v>
      </c>
      <c r="K5" s="485"/>
      <c r="L5" s="87"/>
      <c r="M5" s="63"/>
      <c r="N5" s="63"/>
      <c r="O5" s="63"/>
      <c r="P5" s="63"/>
      <c r="Q5" s="63"/>
      <c r="R5" s="63"/>
      <c r="S5" s="63"/>
      <c r="T5" s="63"/>
      <c r="U5" s="63"/>
      <c r="V5" s="63"/>
      <c r="W5" s="63"/>
      <c r="X5" s="63"/>
      <c r="Y5" s="63"/>
      <c r="Z5" s="63"/>
      <c r="AA5" s="63"/>
      <c r="AB5" s="63"/>
      <c r="AC5" s="63"/>
    </row>
    <row r="6" spans="1:29" ht="20.100000000000001" customHeight="1">
      <c r="A6" s="14"/>
      <c r="B6" s="89"/>
      <c r="C6" s="486"/>
      <c r="D6" s="71" t="s">
        <v>514</v>
      </c>
      <c r="E6" s="71" t="s">
        <v>515</v>
      </c>
      <c r="F6" s="71" t="s">
        <v>514</v>
      </c>
      <c r="G6" s="71" t="s">
        <v>515</v>
      </c>
      <c r="H6" s="71" t="s">
        <v>514</v>
      </c>
      <c r="I6" s="71" t="s">
        <v>515</v>
      </c>
      <c r="J6" s="71" t="s">
        <v>514</v>
      </c>
      <c r="K6" s="71" t="s">
        <v>515</v>
      </c>
      <c r="L6" s="20"/>
      <c r="M6" s="14"/>
      <c r="N6" s="14"/>
      <c r="O6" s="14"/>
      <c r="P6" s="14"/>
      <c r="Q6" s="14"/>
      <c r="R6" s="14"/>
      <c r="S6" s="14"/>
      <c r="T6" s="14"/>
      <c r="U6" s="14"/>
      <c r="V6" s="14"/>
      <c r="W6" s="14"/>
      <c r="X6" s="14"/>
      <c r="Y6" s="14"/>
      <c r="Z6" s="14"/>
      <c r="AA6" s="14"/>
      <c r="AB6" s="14"/>
      <c r="AC6" s="14"/>
    </row>
    <row r="7" spans="1:29" ht="20.100000000000001" customHeight="1">
      <c r="A7" s="19"/>
      <c r="B7" s="90" t="s">
        <v>98</v>
      </c>
      <c r="C7" s="72" t="s">
        <v>516</v>
      </c>
      <c r="D7" s="28"/>
      <c r="E7" s="28"/>
      <c r="F7" s="28"/>
      <c r="G7" s="28"/>
      <c r="H7" s="28"/>
      <c r="I7" s="28"/>
      <c r="J7" s="28"/>
      <c r="K7" s="28"/>
      <c r="L7" s="26"/>
      <c r="M7" s="14"/>
      <c r="N7" s="14"/>
      <c r="O7" s="14"/>
      <c r="P7" s="14"/>
      <c r="Q7" s="14"/>
      <c r="R7" s="14"/>
      <c r="S7" s="14"/>
      <c r="T7" s="14"/>
      <c r="U7" s="14"/>
      <c r="V7" s="14"/>
      <c r="W7" s="14"/>
      <c r="X7" s="14"/>
      <c r="Y7" s="14"/>
      <c r="Z7" s="14"/>
      <c r="AA7" s="14"/>
      <c r="AB7" s="14"/>
      <c r="AC7" s="14"/>
    </row>
    <row r="8" spans="1:29" ht="20.100000000000001" customHeight="1">
      <c r="A8" s="19"/>
      <c r="B8" s="90" t="s">
        <v>109</v>
      </c>
      <c r="C8" s="72" t="s">
        <v>517</v>
      </c>
      <c r="D8" s="28"/>
      <c r="E8" s="28"/>
      <c r="F8" s="28"/>
      <c r="G8" s="28"/>
      <c r="H8" s="28"/>
      <c r="I8" s="28"/>
      <c r="J8" s="28"/>
      <c r="K8" s="28"/>
      <c r="L8" s="26"/>
      <c r="M8" s="14"/>
      <c r="N8" s="14"/>
      <c r="O8" s="14"/>
      <c r="P8" s="14"/>
      <c r="Q8" s="14"/>
      <c r="R8" s="14"/>
      <c r="S8" s="14"/>
      <c r="T8" s="14"/>
      <c r="U8" s="14"/>
      <c r="V8" s="14"/>
      <c r="W8" s="14"/>
      <c r="X8" s="14"/>
      <c r="Y8" s="14"/>
      <c r="Z8" s="14"/>
      <c r="AA8" s="14"/>
      <c r="AB8" s="14"/>
      <c r="AC8" s="14"/>
    </row>
    <row r="9" spans="1:29" ht="20.100000000000001" customHeight="1">
      <c r="A9" s="19"/>
      <c r="B9" s="90" t="s">
        <v>111</v>
      </c>
      <c r="C9" s="72" t="s">
        <v>518</v>
      </c>
      <c r="D9" s="28"/>
      <c r="E9" s="28"/>
      <c r="F9" s="28"/>
      <c r="G9" s="28"/>
      <c r="H9" s="28"/>
      <c r="I9" s="28"/>
      <c r="J9" s="28"/>
      <c r="K9" s="28"/>
      <c r="L9" s="26"/>
      <c r="M9" s="14"/>
      <c r="N9" s="14"/>
      <c r="O9" s="14"/>
      <c r="P9" s="14"/>
      <c r="Q9" s="14"/>
      <c r="R9" s="14"/>
      <c r="S9" s="14"/>
      <c r="T9" s="14"/>
      <c r="U9" s="14"/>
      <c r="V9" s="14"/>
      <c r="W9" s="14"/>
      <c r="X9" s="14"/>
      <c r="Y9" s="14"/>
      <c r="Z9" s="14"/>
      <c r="AA9" s="14"/>
      <c r="AB9" s="14"/>
      <c r="AC9" s="14"/>
    </row>
    <row r="10" spans="1:29" ht="20.100000000000001" customHeight="1">
      <c r="A10" s="19"/>
      <c r="B10" s="90" t="s">
        <v>114</v>
      </c>
      <c r="C10" s="72" t="s">
        <v>519</v>
      </c>
      <c r="D10" s="28"/>
      <c r="E10" s="28"/>
      <c r="F10" s="28"/>
      <c r="G10" s="28"/>
      <c r="H10" s="28"/>
      <c r="I10" s="28"/>
      <c r="J10" s="28"/>
      <c r="K10" s="28"/>
      <c r="L10" s="26"/>
      <c r="M10" s="14"/>
      <c r="N10" s="14"/>
      <c r="O10" s="14"/>
      <c r="P10" s="14"/>
      <c r="Q10" s="14"/>
      <c r="R10" s="14"/>
      <c r="S10" s="14"/>
      <c r="T10" s="14"/>
      <c r="U10" s="14"/>
      <c r="V10" s="14"/>
      <c r="W10" s="14"/>
      <c r="X10" s="14"/>
      <c r="Y10" s="14"/>
      <c r="Z10" s="14"/>
      <c r="AA10" s="14"/>
      <c r="AB10" s="14"/>
      <c r="AC10" s="14"/>
    </row>
    <row r="11" spans="1:29" ht="20.100000000000001" customHeight="1">
      <c r="A11" s="19"/>
      <c r="B11" s="90" t="s">
        <v>117</v>
      </c>
      <c r="C11" s="72" t="s">
        <v>520</v>
      </c>
      <c r="D11" s="28"/>
      <c r="E11" s="28"/>
      <c r="F11" s="28"/>
      <c r="G11" s="28"/>
      <c r="H11" s="28"/>
      <c r="I11" s="28"/>
      <c r="J11" s="28"/>
      <c r="K11" s="28"/>
      <c r="L11" s="26"/>
      <c r="M11" s="14"/>
      <c r="N11" s="14"/>
      <c r="O11" s="14"/>
      <c r="P11" s="14"/>
      <c r="Q11" s="14"/>
      <c r="R11" s="14"/>
      <c r="S11" s="14"/>
      <c r="T11" s="14"/>
      <c r="U11" s="14"/>
      <c r="V11" s="14"/>
      <c r="W11" s="14"/>
      <c r="X11" s="14"/>
      <c r="Y11" s="14"/>
      <c r="Z11" s="14"/>
      <c r="AA11" s="14"/>
      <c r="AB11" s="14"/>
      <c r="AC11" s="14"/>
    </row>
    <row r="12" spans="1:29" ht="20.100000000000001" customHeight="1">
      <c r="A12" s="19"/>
      <c r="B12" s="90" t="s">
        <v>119</v>
      </c>
      <c r="C12" s="72" t="s">
        <v>521</v>
      </c>
      <c r="D12" s="28"/>
      <c r="E12" s="28"/>
      <c r="F12" s="28"/>
      <c r="G12" s="28"/>
      <c r="H12" s="28"/>
      <c r="I12" s="28"/>
      <c r="J12" s="28"/>
      <c r="K12" s="28"/>
      <c r="L12" s="26"/>
      <c r="M12" s="14"/>
      <c r="N12" s="14"/>
      <c r="O12" s="14"/>
      <c r="P12" s="14"/>
      <c r="Q12" s="14"/>
      <c r="R12" s="14"/>
      <c r="S12" s="14"/>
      <c r="T12" s="14"/>
      <c r="U12" s="14"/>
      <c r="V12" s="14"/>
      <c r="W12" s="14"/>
      <c r="X12" s="14"/>
      <c r="Y12" s="14"/>
      <c r="Z12" s="14"/>
      <c r="AA12" s="14"/>
      <c r="AB12" s="14"/>
      <c r="AC12" s="14"/>
    </row>
    <row r="13" spans="1:29" ht="20.100000000000001" customHeight="1">
      <c r="A13" s="19"/>
      <c r="B13" s="90" t="s">
        <v>121</v>
      </c>
      <c r="C13" s="72" t="s">
        <v>522</v>
      </c>
      <c r="D13" s="28"/>
      <c r="E13" s="28"/>
      <c r="F13" s="28"/>
      <c r="G13" s="28"/>
      <c r="H13" s="28"/>
      <c r="I13" s="28"/>
      <c r="J13" s="28"/>
      <c r="K13" s="28"/>
      <c r="L13" s="26"/>
      <c r="M13" s="14"/>
      <c r="N13" s="14"/>
      <c r="O13" s="14"/>
      <c r="P13" s="14"/>
      <c r="Q13" s="14"/>
      <c r="R13" s="14"/>
      <c r="S13" s="14"/>
      <c r="T13" s="14"/>
      <c r="U13" s="14"/>
      <c r="V13" s="14"/>
      <c r="W13" s="14"/>
      <c r="X13" s="14"/>
      <c r="Y13" s="14"/>
      <c r="Z13" s="14"/>
      <c r="AA13" s="14"/>
      <c r="AB13" s="14"/>
      <c r="AC13" s="14"/>
    </row>
    <row r="14" spans="1:29" ht="20.100000000000001" customHeight="1">
      <c r="A14" s="19"/>
      <c r="B14" s="90" t="s">
        <v>133</v>
      </c>
      <c r="C14" s="72" t="s">
        <v>523</v>
      </c>
      <c r="D14" s="28"/>
      <c r="E14" s="28"/>
      <c r="F14" s="28"/>
      <c r="G14" s="28"/>
      <c r="H14" s="28"/>
      <c r="I14" s="28"/>
      <c r="J14" s="28"/>
      <c r="K14" s="28"/>
      <c r="L14" s="26"/>
      <c r="M14" s="14"/>
      <c r="N14" s="14"/>
      <c r="O14" s="14"/>
      <c r="P14" s="14"/>
      <c r="Q14" s="14"/>
      <c r="R14" s="14"/>
      <c r="S14" s="14"/>
      <c r="T14" s="14"/>
      <c r="U14" s="14"/>
      <c r="V14" s="14"/>
      <c r="W14" s="14"/>
      <c r="X14" s="14"/>
      <c r="Y14" s="14"/>
      <c r="Z14" s="14"/>
      <c r="AA14" s="14"/>
      <c r="AB14" s="14"/>
      <c r="AC14" s="14"/>
    </row>
    <row r="15" spans="1:29" ht="20.100000000000001" customHeight="1">
      <c r="A15" s="19"/>
      <c r="B15" s="90" t="s">
        <v>137</v>
      </c>
      <c r="C15" s="76" t="s">
        <v>0</v>
      </c>
      <c r="D15" s="28"/>
      <c r="E15" s="28"/>
      <c r="F15" s="28"/>
      <c r="G15" s="28"/>
      <c r="H15" s="28"/>
      <c r="I15" s="28"/>
      <c r="J15" s="28"/>
      <c r="K15" s="28"/>
      <c r="L15" s="26"/>
      <c r="M15" s="14"/>
      <c r="N15" s="14"/>
      <c r="O15" s="14"/>
      <c r="P15" s="14"/>
      <c r="Q15" s="14"/>
      <c r="R15" s="14"/>
      <c r="S15" s="14"/>
      <c r="T15" s="14"/>
      <c r="U15" s="14"/>
      <c r="V15" s="14"/>
      <c r="W15" s="14"/>
      <c r="X15" s="14"/>
      <c r="Y15" s="14"/>
      <c r="Z15" s="14"/>
      <c r="AA15" s="14"/>
      <c r="AB15" s="14"/>
      <c r="AC15" s="14"/>
    </row>
    <row r="16" spans="1:29">
      <c r="D16" s="10"/>
      <c r="E16" s="10"/>
      <c r="F16" s="10"/>
      <c r="G16" s="10"/>
      <c r="H16" s="10"/>
      <c r="I16" s="10"/>
      <c r="J16" s="10"/>
      <c r="K16" s="10"/>
      <c r="L16" s="10"/>
    </row>
  </sheetData>
  <sheetProtection sheet="1" objects="1" scenarios="1" sort="0" autoFilter="0"/>
  <mergeCells count="8">
    <mergeCell ref="B2:K2"/>
    <mergeCell ref="D4:G4"/>
    <mergeCell ref="H4:K4"/>
    <mergeCell ref="C5:C6"/>
    <mergeCell ref="D5:E5"/>
    <mergeCell ref="F5:G5"/>
    <mergeCell ref="H5:I5"/>
    <mergeCell ref="J5:K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D1:J1"/>
  <sheetViews>
    <sheetView workbookViewId="0"/>
  </sheetViews>
  <sheetFormatPr defaultRowHeight="15"/>
  <sheetData>
    <row r="1" spans="4:10" ht="409.5">
      <c r="D1" s="2" t="s">
        <v>1083</v>
      </c>
      <c r="J1" s="3" t="s">
        <v>32</v>
      </c>
    </row>
  </sheetData>
  <sheetProtection sort="0" autoFilter="0"/>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W25"/>
  <sheetViews>
    <sheetView showGridLines="0" zoomScale="80" zoomScaleNormal="80" workbookViewId="0">
      <pane xSplit="3" ySplit="4" topLeftCell="D5" activePane="bottomRight" state="frozen"/>
      <selection pane="topRight"/>
      <selection pane="bottomLeft"/>
      <selection pane="bottomRight"/>
    </sheetView>
  </sheetViews>
  <sheetFormatPr defaultRowHeight="15"/>
  <cols>
    <col min="1" max="1" width="5.5703125" style="12" customWidth="1"/>
    <col min="2" max="2" width="5.140625" style="12" customWidth="1"/>
    <col min="3" max="3" width="62.28515625" style="12" customWidth="1"/>
    <col min="4" max="5" width="25.7109375" style="12" customWidth="1"/>
    <col min="6" max="16384" width="9.140625" style="12"/>
  </cols>
  <sheetData>
    <row r="1" spans="1:23" ht="20.100000000000001" customHeight="1">
      <c r="A1" s="14"/>
      <c r="B1" s="18"/>
      <c r="C1" s="18"/>
      <c r="D1" s="18"/>
      <c r="E1" s="18"/>
      <c r="F1" s="14"/>
      <c r="G1" s="14"/>
      <c r="H1" s="14"/>
      <c r="I1" s="14"/>
      <c r="J1" s="14"/>
      <c r="K1" s="14"/>
      <c r="L1" s="14"/>
      <c r="M1" s="14"/>
      <c r="N1" s="14"/>
      <c r="O1" s="14"/>
      <c r="P1" s="14"/>
      <c r="Q1" s="14"/>
      <c r="R1" s="14"/>
      <c r="S1" s="14"/>
      <c r="T1" s="14"/>
      <c r="U1" s="14"/>
      <c r="V1" s="14"/>
      <c r="W1" s="14"/>
    </row>
    <row r="2" spans="1:23" ht="20.100000000000001" customHeight="1">
      <c r="A2" s="19"/>
      <c r="B2" s="480" t="s">
        <v>524</v>
      </c>
      <c r="C2" s="481"/>
      <c r="D2" s="481"/>
      <c r="E2" s="481"/>
      <c r="F2" s="14"/>
      <c r="G2" s="14"/>
      <c r="H2" s="14"/>
      <c r="I2" s="14"/>
      <c r="J2" s="14"/>
      <c r="K2" s="14"/>
      <c r="L2" s="14"/>
      <c r="M2" s="14"/>
      <c r="N2" s="14"/>
      <c r="O2" s="14"/>
      <c r="P2" s="14"/>
      <c r="Q2" s="14"/>
      <c r="R2" s="14"/>
      <c r="S2" s="14"/>
      <c r="T2" s="14"/>
      <c r="U2" s="14"/>
      <c r="V2" s="14"/>
      <c r="W2" s="14"/>
    </row>
    <row r="3" spans="1:23" ht="20.100000000000001" customHeight="1">
      <c r="A3" s="14"/>
      <c r="B3" s="66"/>
      <c r="C3" s="66"/>
      <c r="D3" s="85"/>
      <c r="E3" s="85"/>
      <c r="F3" s="14"/>
      <c r="G3" s="14"/>
      <c r="H3" s="14"/>
      <c r="I3" s="14"/>
      <c r="J3" s="14"/>
      <c r="K3" s="14"/>
      <c r="L3" s="14"/>
      <c r="M3" s="14"/>
      <c r="N3" s="14"/>
      <c r="O3" s="14"/>
      <c r="P3" s="14"/>
      <c r="Q3" s="14"/>
      <c r="R3" s="14"/>
      <c r="S3" s="14"/>
      <c r="T3" s="14"/>
      <c r="U3" s="14"/>
      <c r="V3" s="14"/>
      <c r="W3" s="14"/>
    </row>
    <row r="4" spans="1:23" ht="27.75" customHeight="1">
      <c r="A4" s="14"/>
      <c r="B4" s="88"/>
      <c r="C4" s="89"/>
      <c r="D4" s="76" t="s">
        <v>454</v>
      </c>
      <c r="E4" s="76" t="s">
        <v>455</v>
      </c>
      <c r="F4" s="87"/>
      <c r="G4" s="63"/>
      <c r="H4" s="63"/>
      <c r="I4" s="63"/>
      <c r="J4" s="63"/>
      <c r="K4" s="63"/>
      <c r="L4" s="63"/>
      <c r="M4" s="63"/>
      <c r="N4" s="63"/>
      <c r="O4" s="63"/>
      <c r="P4" s="63"/>
      <c r="Q4" s="63"/>
      <c r="R4" s="63"/>
      <c r="S4" s="63"/>
      <c r="T4" s="63"/>
      <c r="U4" s="63"/>
      <c r="V4" s="63"/>
      <c r="W4" s="63"/>
    </row>
    <row r="5" spans="1:23" ht="20.100000000000001" customHeight="1">
      <c r="A5" s="19"/>
      <c r="B5" s="91" t="s">
        <v>98</v>
      </c>
      <c r="C5" s="76" t="s">
        <v>525</v>
      </c>
      <c r="D5" s="194"/>
      <c r="E5" s="92"/>
      <c r="F5" s="26"/>
      <c r="G5" s="14"/>
      <c r="H5" s="14"/>
      <c r="I5" s="14"/>
      <c r="J5" s="14"/>
      <c r="K5" s="14"/>
      <c r="L5" s="14"/>
      <c r="M5" s="14"/>
      <c r="N5" s="14"/>
      <c r="O5" s="14"/>
      <c r="P5" s="14"/>
      <c r="Q5" s="14"/>
      <c r="R5" s="14"/>
      <c r="S5" s="14"/>
      <c r="T5" s="14"/>
      <c r="U5" s="14"/>
      <c r="V5" s="14"/>
      <c r="W5" s="14"/>
    </row>
    <row r="6" spans="1:23" ht="32.25" customHeight="1">
      <c r="A6" s="19"/>
      <c r="B6" s="74" t="s">
        <v>109</v>
      </c>
      <c r="C6" s="72" t="s">
        <v>526</v>
      </c>
      <c r="D6" s="92"/>
      <c r="E6" s="92"/>
      <c r="F6" s="26"/>
      <c r="G6" s="14"/>
      <c r="H6" s="14"/>
      <c r="I6" s="14"/>
      <c r="J6" s="14"/>
      <c r="K6" s="14"/>
      <c r="L6" s="14"/>
      <c r="M6" s="14"/>
      <c r="N6" s="14"/>
      <c r="O6" s="14"/>
      <c r="P6" s="14"/>
      <c r="Q6" s="14"/>
      <c r="R6" s="14"/>
      <c r="S6" s="14"/>
      <c r="T6" s="14"/>
      <c r="U6" s="14"/>
      <c r="V6" s="14"/>
      <c r="W6" s="14"/>
    </row>
    <row r="7" spans="1:23" ht="20.100000000000001" customHeight="1">
      <c r="A7" s="19"/>
      <c r="B7" s="74" t="s">
        <v>111</v>
      </c>
      <c r="C7" s="72" t="s">
        <v>527</v>
      </c>
      <c r="D7" s="92"/>
      <c r="E7" s="92"/>
      <c r="F7" s="26"/>
      <c r="G7" s="14"/>
      <c r="H7" s="14"/>
      <c r="I7" s="14"/>
      <c r="J7" s="14"/>
      <c r="K7" s="14"/>
      <c r="L7" s="14"/>
      <c r="M7" s="14"/>
      <c r="N7" s="14"/>
      <c r="O7" s="14"/>
      <c r="P7" s="14"/>
      <c r="Q7" s="14"/>
      <c r="R7" s="14"/>
      <c r="S7" s="14"/>
      <c r="T7" s="14"/>
      <c r="U7" s="14"/>
      <c r="V7" s="14"/>
      <c r="W7" s="14"/>
    </row>
    <row r="8" spans="1:23" ht="20.100000000000001" customHeight="1">
      <c r="A8" s="19"/>
      <c r="B8" s="74" t="s">
        <v>114</v>
      </c>
      <c r="C8" s="72" t="s">
        <v>528</v>
      </c>
      <c r="D8" s="92"/>
      <c r="E8" s="92"/>
      <c r="F8" s="26"/>
      <c r="G8" s="14"/>
      <c r="H8" s="14"/>
      <c r="I8" s="14"/>
      <c r="J8" s="14"/>
      <c r="K8" s="14"/>
      <c r="L8" s="14"/>
      <c r="M8" s="14"/>
      <c r="N8" s="14"/>
      <c r="O8" s="14"/>
      <c r="P8" s="14"/>
      <c r="Q8" s="14"/>
      <c r="R8" s="14"/>
      <c r="S8" s="14"/>
      <c r="T8" s="14"/>
      <c r="U8" s="14"/>
      <c r="V8" s="14"/>
      <c r="W8" s="14"/>
    </row>
    <row r="9" spans="1:23" ht="20.100000000000001" customHeight="1">
      <c r="A9" s="19"/>
      <c r="B9" s="74" t="s">
        <v>117</v>
      </c>
      <c r="C9" s="72" t="s">
        <v>529</v>
      </c>
      <c r="D9" s="92"/>
      <c r="E9" s="92"/>
      <c r="F9" s="26"/>
      <c r="G9" s="14"/>
      <c r="H9" s="14"/>
      <c r="I9" s="14"/>
      <c r="J9" s="14"/>
      <c r="K9" s="14"/>
      <c r="L9" s="14"/>
      <c r="M9" s="14"/>
      <c r="N9" s="14"/>
      <c r="O9" s="14"/>
      <c r="P9" s="14"/>
      <c r="Q9" s="14"/>
      <c r="R9" s="14"/>
      <c r="S9" s="14"/>
      <c r="T9" s="14"/>
      <c r="U9" s="14"/>
      <c r="V9" s="14"/>
      <c r="W9" s="14"/>
    </row>
    <row r="10" spans="1:23" ht="20.100000000000001" customHeight="1">
      <c r="A10" s="19"/>
      <c r="B10" s="74" t="s">
        <v>119</v>
      </c>
      <c r="C10" s="72" t="s">
        <v>530</v>
      </c>
      <c r="D10" s="92"/>
      <c r="E10" s="194"/>
      <c r="F10" s="26"/>
      <c r="G10" s="14"/>
      <c r="H10" s="14"/>
      <c r="I10" s="14"/>
      <c r="J10" s="14"/>
      <c r="K10" s="14"/>
      <c r="L10" s="14"/>
      <c r="M10" s="14"/>
      <c r="N10" s="14"/>
      <c r="O10" s="14"/>
      <c r="P10" s="14"/>
      <c r="Q10" s="14"/>
      <c r="R10" s="14"/>
      <c r="S10" s="14"/>
      <c r="T10" s="14"/>
      <c r="U10" s="14"/>
      <c r="V10" s="14"/>
      <c r="W10" s="14"/>
    </row>
    <row r="11" spans="1:23" ht="20.100000000000001" customHeight="1">
      <c r="A11" s="19"/>
      <c r="B11" s="74" t="s">
        <v>121</v>
      </c>
      <c r="C11" s="72" t="s">
        <v>531</v>
      </c>
      <c r="D11" s="92"/>
      <c r="E11" s="92"/>
      <c r="F11" s="26"/>
      <c r="G11" s="14"/>
      <c r="H11" s="14"/>
      <c r="I11" s="14"/>
      <c r="J11" s="14"/>
      <c r="K11" s="14"/>
      <c r="L11" s="14"/>
      <c r="M11" s="14"/>
      <c r="N11" s="14"/>
      <c r="O11" s="14"/>
      <c r="P11" s="14"/>
      <c r="Q11" s="14"/>
      <c r="R11" s="14"/>
      <c r="S11" s="14"/>
      <c r="T11" s="14"/>
      <c r="U11" s="14"/>
      <c r="V11" s="14"/>
      <c r="W11" s="14"/>
    </row>
    <row r="12" spans="1:23" ht="20.100000000000001" customHeight="1">
      <c r="A12" s="19"/>
      <c r="B12" s="74" t="s">
        <v>133</v>
      </c>
      <c r="C12" s="72" t="s">
        <v>532</v>
      </c>
      <c r="D12" s="92"/>
      <c r="E12" s="92"/>
      <c r="F12" s="26"/>
      <c r="G12" s="14"/>
      <c r="H12" s="14"/>
      <c r="I12" s="14"/>
      <c r="J12" s="14"/>
      <c r="K12" s="14"/>
      <c r="L12" s="14"/>
      <c r="M12" s="14"/>
      <c r="N12" s="14"/>
      <c r="O12" s="14"/>
      <c r="P12" s="14"/>
      <c r="Q12" s="14"/>
      <c r="R12" s="14"/>
      <c r="S12" s="14"/>
      <c r="T12" s="14"/>
      <c r="U12" s="14"/>
      <c r="V12" s="14"/>
      <c r="W12" s="14"/>
    </row>
    <row r="13" spans="1:23" ht="20.100000000000001" customHeight="1">
      <c r="A13" s="19"/>
      <c r="B13" s="74" t="s">
        <v>137</v>
      </c>
      <c r="C13" s="72" t="s">
        <v>533</v>
      </c>
      <c r="D13" s="92"/>
      <c r="E13" s="92"/>
      <c r="F13" s="26"/>
      <c r="G13" s="14"/>
      <c r="H13" s="14"/>
      <c r="I13" s="14"/>
      <c r="J13" s="14"/>
      <c r="K13" s="14"/>
      <c r="L13" s="14"/>
      <c r="M13" s="14"/>
      <c r="N13" s="14"/>
      <c r="O13" s="14"/>
      <c r="P13" s="14"/>
      <c r="Q13" s="14"/>
      <c r="R13" s="14"/>
      <c r="S13" s="14"/>
      <c r="T13" s="14"/>
      <c r="U13" s="14"/>
      <c r="V13" s="14"/>
      <c r="W13" s="14"/>
    </row>
    <row r="14" spans="1:23" ht="20.100000000000001" customHeight="1">
      <c r="A14" s="19"/>
      <c r="B14" s="74" t="s">
        <v>141</v>
      </c>
      <c r="C14" s="72" t="s">
        <v>534</v>
      </c>
      <c r="D14" s="92"/>
      <c r="E14" s="92"/>
      <c r="F14" s="26"/>
      <c r="G14" s="14"/>
      <c r="H14" s="14"/>
      <c r="I14" s="14"/>
      <c r="J14" s="14"/>
      <c r="K14" s="14"/>
      <c r="L14" s="14"/>
      <c r="M14" s="14"/>
      <c r="N14" s="14"/>
      <c r="O14" s="14"/>
      <c r="P14" s="14"/>
      <c r="Q14" s="14"/>
      <c r="R14" s="14"/>
      <c r="S14" s="14"/>
      <c r="T14" s="14"/>
      <c r="U14" s="14"/>
      <c r="V14" s="14"/>
      <c r="W14" s="14"/>
    </row>
    <row r="15" spans="1:23" ht="20.100000000000001" customHeight="1">
      <c r="A15" s="19"/>
      <c r="B15" s="91" t="s">
        <v>145</v>
      </c>
      <c r="C15" s="84" t="s">
        <v>535</v>
      </c>
      <c r="D15" s="194"/>
      <c r="E15" s="92"/>
      <c r="F15" s="26"/>
      <c r="G15" s="14"/>
      <c r="H15" s="14"/>
      <c r="I15" s="14"/>
      <c r="J15" s="14"/>
      <c r="K15" s="14"/>
      <c r="L15" s="14"/>
      <c r="M15" s="14"/>
      <c r="N15" s="14"/>
      <c r="O15" s="14"/>
      <c r="P15" s="14"/>
      <c r="Q15" s="14"/>
      <c r="R15" s="14"/>
      <c r="S15" s="14"/>
      <c r="T15" s="14"/>
      <c r="U15" s="14"/>
      <c r="V15" s="14"/>
      <c r="W15" s="14"/>
    </row>
    <row r="16" spans="1:23" ht="39.75" customHeight="1">
      <c r="A16" s="19"/>
      <c r="B16" s="74" t="s">
        <v>149</v>
      </c>
      <c r="C16" s="72" t="s">
        <v>536</v>
      </c>
      <c r="D16" s="92"/>
      <c r="E16" s="92"/>
      <c r="F16" s="26"/>
      <c r="G16" s="14"/>
      <c r="H16" s="14"/>
      <c r="I16" s="14"/>
      <c r="J16" s="14"/>
      <c r="K16" s="14"/>
      <c r="L16" s="14"/>
      <c r="M16" s="14"/>
      <c r="N16" s="14"/>
      <c r="O16" s="14"/>
      <c r="P16" s="14"/>
      <c r="Q16" s="14"/>
      <c r="R16" s="14"/>
      <c r="S16" s="14"/>
      <c r="T16" s="14"/>
      <c r="U16" s="14"/>
      <c r="V16" s="14"/>
      <c r="W16" s="14"/>
    </row>
    <row r="17" spans="1:23" ht="20.100000000000001" customHeight="1">
      <c r="A17" s="19"/>
      <c r="B17" s="74" t="s">
        <v>152</v>
      </c>
      <c r="C17" s="72" t="s">
        <v>527</v>
      </c>
      <c r="D17" s="92"/>
      <c r="E17" s="92"/>
      <c r="F17" s="26"/>
      <c r="G17" s="14"/>
      <c r="H17" s="14"/>
      <c r="I17" s="14"/>
      <c r="J17" s="14"/>
      <c r="K17" s="14"/>
      <c r="L17" s="14"/>
      <c r="M17" s="14"/>
      <c r="N17" s="14"/>
      <c r="O17" s="14"/>
      <c r="P17" s="14"/>
      <c r="Q17" s="14"/>
      <c r="R17" s="14"/>
      <c r="S17" s="14"/>
      <c r="T17" s="14"/>
      <c r="U17" s="14"/>
      <c r="V17" s="14"/>
      <c r="W17" s="14"/>
    </row>
    <row r="18" spans="1:23" ht="20.100000000000001" customHeight="1">
      <c r="A18" s="19"/>
      <c r="B18" s="74" t="s">
        <v>154</v>
      </c>
      <c r="C18" s="72" t="s">
        <v>528</v>
      </c>
      <c r="D18" s="92"/>
      <c r="E18" s="92"/>
      <c r="F18" s="26"/>
      <c r="G18" s="14"/>
      <c r="H18" s="14"/>
      <c r="I18" s="14"/>
      <c r="J18" s="14"/>
      <c r="K18" s="14"/>
      <c r="L18" s="14"/>
      <c r="M18" s="14"/>
      <c r="N18" s="14"/>
      <c r="O18" s="14"/>
      <c r="P18" s="14"/>
      <c r="Q18" s="14"/>
      <c r="R18" s="14"/>
      <c r="S18" s="14"/>
      <c r="T18" s="14"/>
      <c r="U18" s="14"/>
      <c r="V18" s="14"/>
      <c r="W18" s="14"/>
    </row>
    <row r="19" spans="1:23" ht="20.100000000000001" customHeight="1">
      <c r="A19" s="19"/>
      <c r="B19" s="74" t="s">
        <v>168</v>
      </c>
      <c r="C19" s="72" t="s">
        <v>529</v>
      </c>
      <c r="D19" s="92"/>
      <c r="E19" s="92"/>
      <c r="F19" s="26"/>
      <c r="G19" s="14"/>
      <c r="H19" s="14"/>
      <c r="I19" s="14"/>
      <c r="J19" s="14"/>
      <c r="K19" s="14"/>
      <c r="L19" s="14"/>
      <c r="M19" s="14"/>
      <c r="N19" s="14"/>
      <c r="O19" s="14"/>
      <c r="P19" s="14"/>
      <c r="Q19" s="14"/>
      <c r="R19" s="14"/>
      <c r="S19" s="14"/>
      <c r="T19" s="14"/>
      <c r="U19" s="14"/>
      <c r="V19" s="14"/>
      <c r="W19" s="14"/>
    </row>
    <row r="20" spans="1:23" ht="20.100000000000001" customHeight="1">
      <c r="A20" s="19"/>
      <c r="B20" s="74" t="s">
        <v>174</v>
      </c>
      <c r="C20" s="72" t="s">
        <v>530</v>
      </c>
      <c r="D20" s="92"/>
      <c r="E20" s="92"/>
      <c r="F20" s="26"/>
      <c r="G20" s="14"/>
      <c r="H20" s="14"/>
      <c r="I20" s="14"/>
      <c r="J20" s="14"/>
      <c r="K20" s="14"/>
      <c r="L20" s="14"/>
      <c r="M20" s="14"/>
      <c r="N20" s="14"/>
      <c r="O20" s="14"/>
      <c r="P20" s="14"/>
      <c r="Q20" s="14"/>
      <c r="R20" s="14"/>
      <c r="S20" s="14"/>
      <c r="T20" s="14"/>
      <c r="U20" s="14"/>
      <c r="V20" s="14"/>
      <c r="W20" s="14"/>
    </row>
    <row r="21" spans="1:23" ht="20.100000000000001" customHeight="1">
      <c r="A21" s="19"/>
      <c r="B21" s="74" t="s">
        <v>176</v>
      </c>
      <c r="C21" s="72" t="s">
        <v>531</v>
      </c>
      <c r="D21" s="92"/>
      <c r="E21" s="194"/>
      <c r="F21" s="26"/>
      <c r="G21" s="14"/>
      <c r="H21" s="14"/>
      <c r="I21" s="14"/>
      <c r="J21" s="14"/>
      <c r="K21" s="14"/>
      <c r="L21" s="14"/>
      <c r="M21" s="14"/>
      <c r="N21" s="14"/>
      <c r="O21" s="14"/>
      <c r="P21" s="14"/>
      <c r="Q21" s="14"/>
      <c r="R21" s="14"/>
      <c r="S21" s="14"/>
      <c r="T21" s="14"/>
      <c r="U21" s="14"/>
      <c r="V21" s="14"/>
      <c r="W21" s="14"/>
    </row>
    <row r="22" spans="1:23" ht="20.100000000000001" customHeight="1">
      <c r="A22" s="19"/>
      <c r="B22" s="74" t="s">
        <v>179</v>
      </c>
      <c r="C22" s="72" t="s">
        <v>532</v>
      </c>
      <c r="D22" s="92"/>
      <c r="E22" s="92"/>
      <c r="F22" s="26"/>
      <c r="G22" s="14"/>
      <c r="H22" s="14"/>
      <c r="I22" s="14"/>
      <c r="J22" s="14"/>
      <c r="K22" s="14"/>
      <c r="L22" s="14"/>
      <c r="M22" s="14"/>
      <c r="N22" s="14"/>
      <c r="O22" s="14"/>
      <c r="P22" s="14"/>
      <c r="Q22" s="14"/>
      <c r="R22" s="14"/>
      <c r="S22" s="14"/>
      <c r="T22" s="14"/>
      <c r="U22" s="14"/>
      <c r="V22" s="14"/>
      <c r="W22" s="14"/>
    </row>
    <row r="23" spans="1:23" ht="20.100000000000001" customHeight="1">
      <c r="A23" s="19"/>
      <c r="B23" s="74" t="s">
        <v>181</v>
      </c>
      <c r="C23" s="72" t="s">
        <v>533</v>
      </c>
      <c r="D23" s="92"/>
      <c r="E23" s="92"/>
      <c r="F23" s="26"/>
      <c r="G23" s="14"/>
      <c r="H23" s="14"/>
      <c r="I23" s="14"/>
      <c r="J23" s="14"/>
      <c r="K23" s="14"/>
      <c r="L23" s="14"/>
      <c r="M23" s="14"/>
      <c r="N23" s="14"/>
      <c r="O23" s="14"/>
      <c r="P23" s="14"/>
      <c r="Q23" s="14"/>
      <c r="R23" s="14"/>
      <c r="S23" s="14"/>
      <c r="T23" s="14"/>
      <c r="U23" s="14"/>
      <c r="V23" s="14"/>
      <c r="W23" s="14"/>
    </row>
    <row r="24" spans="1:23" ht="20.100000000000001" customHeight="1">
      <c r="A24" s="19"/>
      <c r="B24" s="74" t="s">
        <v>183</v>
      </c>
      <c r="C24" s="72" t="s">
        <v>534</v>
      </c>
      <c r="D24" s="92"/>
      <c r="E24" s="92"/>
      <c r="F24" s="26"/>
      <c r="G24" s="14"/>
      <c r="H24" s="14"/>
      <c r="I24" s="14"/>
      <c r="J24" s="14"/>
      <c r="K24" s="14"/>
      <c r="L24" s="14"/>
      <c r="M24" s="14"/>
      <c r="N24" s="14"/>
      <c r="O24" s="14"/>
      <c r="P24" s="14"/>
      <c r="Q24" s="14"/>
      <c r="R24" s="14"/>
      <c r="S24" s="14"/>
      <c r="T24" s="14"/>
      <c r="U24" s="14"/>
      <c r="V24" s="14"/>
      <c r="W24" s="14"/>
    </row>
    <row r="25" spans="1:23">
      <c r="D25" s="10"/>
      <c r="E25" s="10"/>
      <c r="F25" s="10"/>
    </row>
  </sheetData>
  <sheetProtection sheet="1" objects="1" scenarios="1" sort="0" autoFilter="0"/>
  <mergeCells count="1">
    <mergeCell ref="B2:E2"/>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6"/>
  <sheetViews>
    <sheetView showGridLines="0" zoomScale="80" zoomScaleNormal="80" workbookViewId="0">
      <pane xSplit="3" ySplit="6" topLeftCell="D7" activePane="bottomRight" state="frozen"/>
      <selection pane="topRight"/>
      <selection pane="bottomLeft"/>
      <selection pane="bottomRight" activeCell="B2" sqref="B2:I2"/>
    </sheetView>
  </sheetViews>
  <sheetFormatPr defaultRowHeight="15"/>
  <cols>
    <col min="1" max="1" width="3.5703125" style="12" customWidth="1"/>
    <col min="2" max="2" width="4.85546875" style="12" customWidth="1"/>
    <col min="3" max="3" width="58.28515625" style="12" customWidth="1"/>
    <col min="4" max="9" width="25.7109375" style="12" customWidth="1"/>
    <col min="10" max="16384" width="9.140625" style="12"/>
  </cols>
  <sheetData>
    <row r="1" spans="1:10" ht="20.100000000000001" customHeight="1">
      <c r="A1" s="14"/>
      <c r="B1" s="18"/>
      <c r="C1" s="18"/>
      <c r="D1" s="18"/>
      <c r="E1" s="18"/>
      <c r="F1" s="18"/>
      <c r="G1" s="18"/>
      <c r="H1" s="18"/>
      <c r="I1" s="18"/>
    </row>
    <row r="2" spans="1:10" ht="20.100000000000001" customHeight="1">
      <c r="A2" s="19"/>
      <c r="B2" s="456" t="s">
        <v>537</v>
      </c>
      <c r="C2" s="457"/>
      <c r="D2" s="457"/>
      <c r="E2" s="457"/>
      <c r="F2" s="457"/>
      <c r="G2" s="457"/>
      <c r="H2" s="457"/>
      <c r="I2" s="457"/>
    </row>
    <row r="3" spans="1:10" ht="20.100000000000001" customHeight="1">
      <c r="A3" s="14"/>
      <c r="B3" s="66"/>
      <c r="C3" s="85"/>
      <c r="D3" s="85"/>
      <c r="E3" s="85"/>
      <c r="F3" s="59"/>
      <c r="G3" s="59"/>
      <c r="H3" s="59"/>
      <c r="I3" s="59"/>
    </row>
    <row r="4" spans="1:10" ht="20.100000000000001" customHeight="1">
      <c r="A4" s="14"/>
      <c r="B4" s="79"/>
      <c r="C4" s="452" t="s">
        <v>1172</v>
      </c>
      <c r="D4" s="452" t="s">
        <v>538</v>
      </c>
      <c r="E4" s="452"/>
      <c r="F4" s="487" t="s">
        <v>539</v>
      </c>
      <c r="G4" s="488"/>
      <c r="H4" s="487" t="s">
        <v>540</v>
      </c>
      <c r="I4" s="488"/>
    </row>
    <row r="5" spans="1:10" ht="31.5" customHeight="1">
      <c r="A5" s="14"/>
      <c r="B5" s="79"/>
      <c r="C5" s="452"/>
      <c r="D5" s="24" t="s">
        <v>541</v>
      </c>
      <c r="E5" s="24" t="s">
        <v>542</v>
      </c>
      <c r="F5" s="24" t="s">
        <v>541</v>
      </c>
      <c r="G5" s="24" t="s">
        <v>542</v>
      </c>
      <c r="H5" s="24" t="s">
        <v>543</v>
      </c>
      <c r="I5" s="24" t="s">
        <v>544</v>
      </c>
    </row>
    <row r="6" spans="1:10" ht="20.100000000000001" customHeight="1">
      <c r="A6" s="14"/>
      <c r="B6" s="89"/>
      <c r="C6" s="452"/>
      <c r="D6" s="93" t="s">
        <v>102</v>
      </c>
      <c r="E6" s="93" t="s">
        <v>103</v>
      </c>
      <c r="F6" s="93" t="s">
        <v>104</v>
      </c>
      <c r="G6" s="93" t="s">
        <v>105</v>
      </c>
      <c r="H6" s="93" t="s">
        <v>106</v>
      </c>
      <c r="I6" s="93" t="s">
        <v>481</v>
      </c>
    </row>
    <row r="7" spans="1:10" ht="20.100000000000001" customHeight="1">
      <c r="A7" s="19"/>
      <c r="B7" s="94" t="s">
        <v>98</v>
      </c>
      <c r="C7" s="27" t="s">
        <v>498</v>
      </c>
      <c r="D7" s="323">
        <f>940543650/1000</f>
        <v>940543.65</v>
      </c>
      <c r="E7" s="323">
        <v>0</v>
      </c>
      <c r="F7" s="323">
        <f>1171171857/1000</f>
        <v>1171171.8570000001</v>
      </c>
      <c r="G7" s="323">
        <f>2912808/1000</f>
        <v>2912.808</v>
      </c>
      <c r="H7" s="323">
        <v>0</v>
      </c>
      <c r="I7" s="325">
        <f>+H7/(F7+G7)</f>
        <v>0</v>
      </c>
      <c r="J7" s="10"/>
    </row>
    <row r="8" spans="1:10" ht="20.100000000000001" customHeight="1">
      <c r="A8" s="19"/>
      <c r="B8" s="94" t="s">
        <v>109</v>
      </c>
      <c r="C8" s="95" t="s">
        <v>499</v>
      </c>
      <c r="D8" s="323">
        <f>591698355/1000</f>
        <v>591698.35499999998</v>
      </c>
      <c r="E8" s="323">
        <f>331448832/1000</f>
        <v>331448.83199999999</v>
      </c>
      <c r="F8" s="323">
        <f>591698200/1000</f>
        <v>591698.19999999995</v>
      </c>
      <c r="G8" s="323">
        <f>66289766/1000</f>
        <v>66289.766000000003</v>
      </c>
      <c r="H8" s="323">
        <v>0</v>
      </c>
      <c r="I8" s="325">
        <f>+H8/(F8+G8)</f>
        <v>0</v>
      </c>
      <c r="J8" s="10"/>
    </row>
    <row r="9" spans="1:10" ht="20.100000000000001" customHeight="1">
      <c r="A9" s="19"/>
      <c r="B9" s="94" t="s">
        <v>111</v>
      </c>
      <c r="C9" s="95" t="s">
        <v>500</v>
      </c>
      <c r="D9" s="323">
        <f>370702411/1000</f>
        <v>370702.41100000002</v>
      </c>
      <c r="E9" s="323">
        <f>250516411/1000</f>
        <v>250516.41099999999</v>
      </c>
      <c r="F9" s="323">
        <f>370547892/1000</f>
        <v>370547.89199999999</v>
      </c>
      <c r="G9" s="323">
        <f>47149344/1000</f>
        <v>47149.343999999997</v>
      </c>
      <c r="H9" s="323">
        <f>417661818/1000</f>
        <v>417661.81800000003</v>
      </c>
      <c r="I9" s="325">
        <f>+H9/(F9+G9)</f>
        <v>0.99991520652533128</v>
      </c>
      <c r="J9" s="10"/>
    </row>
    <row r="10" spans="1:10" ht="20.100000000000001" customHeight="1">
      <c r="A10" s="19"/>
      <c r="B10" s="94" t="s">
        <v>114</v>
      </c>
      <c r="C10" s="95" t="s">
        <v>501</v>
      </c>
      <c r="D10" s="323"/>
      <c r="E10" s="323"/>
      <c r="F10" s="323"/>
      <c r="G10" s="323"/>
      <c r="H10" s="323"/>
      <c r="I10" s="326"/>
      <c r="J10" s="10"/>
    </row>
    <row r="11" spans="1:10" ht="20.100000000000001" customHeight="1">
      <c r="A11" s="19"/>
      <c r="B11" s="94" t="s">
        <v>117</v>
      </c>
      <c r="C11" s="95" t="s">
        <v>502</v>
      </c>
      <c r="D11" s="323"/>
      <c r="E11" s="323"/>
      <c r="F11" s="323"/>
      <c r="G11" s="323"/>
      <c r="H11" s="323"/>
      <c r="I11" s="326"/>
      <c r="J11" s="10"/>
    </row>
    <row r="12" spans="1:10" ht="20.100000000000001" customHeight="1">
      <c r="A12" s="19"/>
      <c r="B12" s="94" t="s">
        <v>119</v>
      </c>
      <c r="C12" s="95" t="s">
        <v>503</v>
      </c>
      <c r="D12" s="323">
        <f>346101322/1000</f>
        <v>346101.32199999999</v>
      </c>
      <c r="E12" s="323">
        <f>34753029/1000</f>
        <v>34753.029000000002</v>
      </c>
      <c r="F12" s="323">
        <f>346277322/1000</f>
        <v>346277.32199999999</v>
      </c>
      <c r="G12" s="323">
        <f>26392623/1000</f>
        <v>26392.623</v>
      </c>
      <c r="H12" s="323">
        <f>90785351/1000</f>
        <v>90785.350999999995</v>
      </c>
      <c r="I12" s="325">
        <f t="shared" ref="I12:I16" si="0">+H12/(F12+G12)</f>
        <v>0.24360792228630079</v>
      </c>
      <c r="J12" s="10"/>
    </row>
    <row r="13" spans="1:10" ht="20.100000000000001" customHeight="1">
      <c r="A13" s="19"/>
      <c r="B13" s="94" t="s">
        <v>121</v>
      </c>
      <c r="C13" s="95" t="s">
        <v>504</v>
      </c>
      <c r="D13" s="323">
        <f>2519418688/1000</f>
        <v>2519418.6880000001</v>
      </c>
      <c r="E13" s="323">
        <f>1181977719/1000</f>
        <v>1181977.719</v>
      </c>
      <c r="F13" s="323">
        <f>2276916174/1000</f>
        <v>2276916.1740000001</v>
      </c>
      <c r="G13" s="323">
        <f>278818936/1000</f>
        <v>278818.93599999999</v>
      </c>
      <c r="H13" s="323">
        <f>2260381262/1000</f>
        <v>2260381.2620000001</v>
      </c>
      <c r="I13" s="325">
        <f t="shared" si="0"/>
        <v>0.88443487478637794</v>
      </c>
      <c r="J13" s="10"/>
    </row>
    <row r="14" spans="1:10" ht="20.100000000000001" customHeight="1">
      <c r="A14" s="19"/>
      <c r="B14" s="94" t="s">
        <v>133</v>
      </c>
      <c r="C14" s="95" t="s">
        <v>505</v>
      </c>
      <c r="D14" s="323">
        <f>906739150/1000</f>
        <v>906739.15</v>
      </c>
      <c r="E14" s="323">
        <f>490230682/1000</f>
        <v>490230.68199999997</v>
      </c>
      <c r="F14" s="323">
        <f>863286444/1000</f>
        <v>863286.44400000002</v>
      </c>
      <c r="G14" s="323">
        <f>82354644/1000</f>
        <v>82354.644</v>
      </c>
      <c r="H14" s="323">
        <f>655623742/1000</f>
        <v>655623.74199999997</v>
      </c>
      <c r="I14" s="325">
        <f t="shared" si="0"/>
        <v>0.69331139511569106</v>
      </c>
      <c r="J14" s="10"/>
    </row>
    <row r="15" spans="1:10" ht="20.100000000000001" customHeight="1">
      <c r="A15" s="19"/>
      <c r="B15" s="94" t="s">
        <v>137</v>
      </c>
      <c r="C15" s="95" t="s">
        <v>545</v>
      </c>
      <c r="D15" s="323">
        <f>4681128020/1000</f>
        <v>4681128.0199999996</v>
      </c>
      <c r="E15" s="323">
        <f>455175494/1000</f>
        <v>455175.49400000001</v>
      </c>
      <c r="F15" s="323">
        <f>4681128020/1000</f>
        <v>4681128.0199999996</v>
      </c>
      <c r="G15" s="323">
        <f>413975348/1000</f>
        <v>413975.348</v>
      </c>
      <c r="H15" s="323">
        <f>1768815967/1000</f>
        <v>1768815.9669999999</v>
      </c>
      <c r="I15" s="325">
        <f t="shared" si="0"/>
        <v>0.34715997679440996</v>
      </c>
      <c r="J15" s="10"/>
    </row>
    <row r="16" spans="1:10" ht="20.100000000000001" customHeight="1">
      <c r="A16" s="19"/>
      <c r="B16" s="94" t="s">
        <v>141</v>
      </c>
      <c r="C16" s="95" t="s">
        <v>546</v>
      </c>
      <c r="D16" s="323">
        <f>158030293/1000</f>
        <v>158030.29300000001</v>
      </c>
      <c r="E16" s="323">
        <f>17392089/1000</f>
        <v>17392.089</v>
      </c>
      <c r="F16" s="323">
        <f>157536115/1000</f>
        <v>157536.11499999999</v>
      </c>
      <c r="G16" s="323">
        <f>2126176/1000</f>
        <v>2126.1759999999999</v>
      </c>
      <c r="H16" s="323">
        <f>172811416/1000</f>
        <v>172811.416</v>
      </c>
      <c r="I16" s="325">
        <f t="shared" si="0"/>
        <v>1.0823558582157637</v>
      </c>
      <c r="J16" s="10"/>
    </row>
    <row r="17" spans="1:10" ht="20.100000000000001" customHeight="1">
      <c r="A17" s="19"/>
      <c r="B17" s="94" t="s">
        <v>145</v>
      </c>
      <c r="C17" s="95" t="s">
        <v>547</v>
      </c>
      <c r="D17" s="323"/>
      <c r="E17" s="323"/>
      <c r="F17" s="323"/>
      <c r="G17" s="323"/>
      <c r="H17" s="323"/>
      <c r="I17" s="325"/>
      <c r="J17" s="10"/>
    </row>
    <row r="18" spans="1:10" ht="20.100000000000001" customHeight="1">
      <c r="A18" s="19"/>
      <c r="B18" s="94" t="s">
        <v>149</v>
      </c>
      <c r="C18" s="95" t="s">
        <v>548</v>
      </c>
      <c r="D18" s="323"/>
      <c r="E18" s="323"/>
      <c r="F18" s="323"/>
      <c r="G18" s="323"/>
      <c r="H18" s="323"/>
      <c r="I18" s="326"/>
      <c r="J18" s="10"/>
    </row>
    <row r="19" spans="1:10" ht="35.25" customHeight="1">
      <c r="A19" s="19"/>
      <c r="B19" s="94" t="s">
        <v>152</v>
      </c>
      <c r="C19" s="95" t="s">
        <v>506</v>
      </c>
      <c r="D19" s="323"/>
      <c r="E19" s="323"/>
      <c r="F19" s="323"/>
      <c r="G19" s="323"/>
      <c r="H19" s="323"/>
      <c r="I19" s="326"/>
      <c r="J19" s="10"/>
    </row>
    <row r="20" spans="1:10" ht="20.100000000000001" customHeight="1">
      <c r="A20" s="19"/>
      <c r="B20" s="94" t="s">
        <v>154</v>
      </c>
      <c r="C20" s="95" t="s">
        <v>549</v>
      </c>
      <c r="D20" s="323"/>
      <c r="E20" s="323"/>
      <c r="F20" s="323"/>
      <c r="G20" s="323"/>
      <c r="H20" s="323"/>
      <c r="I20" s="326"/>
      <c r="J20" s="10"/>
    </row>
    <row r="21" spans="1:10" ht="20.100000000000001" customHeight="1">
      <c r="A21" s="19"/>
      <c r="B21" s="94" t="s">
        <v>168</v>
      </c>
      <c r="C21" s="95" t="s">
        <v>550</v>
      </c>
      <c r="D21" s="323">
        <f>59542049/1000</f>
        <v>59542.048999999999</v>
      </c>
      <c r="E21" s="323"/>
      <c r="F21" s="323">
        <f>59542049/1000</f>
        <v>59542.048999999999</v>
      </c>
      <c r="G21" s="323"/>
      <c r="H21" s="323">
        <f>59542049/1000</f>
        <v>59542.048999999999</v>
      </c>
      <c r="I21" s="325">
        <f>+H21/(F21+G21)</f>
        <v>1</v>
      </c>
      <c r="J21" s="10"/>
    </row>
    <row r="22" spans="1:10" ht="20.100000000000001" customHeight="1">
      <c r="A22" s="19"/>
      <c r="B22" s="94" t="s">
        <v>174</v>
      </c>
      <c r="C22" s="95" t="s">
        <v>507</v>
      </c>
      <c r="D22" s="323">
        <f>186347654/1000</f>
        <v>186347.65400000001</v>
      </c>
      <c r="E22" s="323"/>
      <c r="F22" s="323">
        <f>186347654/1000</f>
        <v>186347.65400000001</v>
      </c>
      <c r="G22" s="323"/>
      <c r="H22" s="323">
        <f>144738326/1000</f>
        <v>144738.326</v>
      </c>
      <c r="I22" s="325">
        <f>+H22/(F22+G22)</f>
        <v>0.77671128609968976</v>
      </c>
      <c r="J22" s="10"/>
    </row>
    <row r="23" spans="1:10" ht="20.100000000000001" customHeight="1">
      <c r="A23" s="19"/>
      <c r="B23" s="96" t="s">
        <v>176</v>
      </c>
      <c r="C23" s="97" t="s">
        <v>10</v>
      </c>
      <c r="D23" s="327">
        <f>SUM(D7:D22)</f>
        <v>10760251.592</v>
      </c>
      <c r="E23" s="327">
        <f>SUM(E7:E22)</f>
        <v>2761494.2560000001</v>
      </c>
      <c r="F23" s="327">
        <f>SUM(F7:F22)</f>
        <v>10704451.727</v>
      </c>
      <c r="G23" s="327">
        <f>SUM(G7:G22)</f>
        <v>920019.6449999999</v>
      </c>
      <c r="H23" s="327">
        <f>SUM(H7:H22)</f>
        <v>5570359.9309999999</v>
      </c>
      <c r="I23" s="356">
        <f>+H23/(F23+G23)</f>
        <v>0.47919253725527605</v>
      </c>
      <c r="J23" s="10"/>
    </row>
    <row r="24" spans="1:10" ht="20.100000000000001" customHeight="1">
      <c r="A24" s="14"/>
      <c r="B24" s="22"/>
      <c r="C24" s="22"/>
      <c r="D24" s="33"/>
      <c r="E24" s="33"/>
      <c r="F24" s="33"/>
      <c r="G24" s="33"/>
      <c r="H24" s="33"/>
      <c r="I24" s="33"/>
      <c r="J24" s="10"/>
    </row>
    <row r="25" spans="1:10" ht="20.100000000000001" customHeight="1">
      <c r="A25" s="14"/>
      <c r="B25" s="14"/>
      <c r="C25" s="14"/>
      <c r="D25" s="14"/>
      <c r="E25" s="14"/>
      <c r="F25" s="14"/>
      <c r="G25" s="14"/>
      <c r="H25" s="14"/>
      <c r="I25" s="14"/>
    </row>
    <row r="26" spans="1:10" ht="20.100000000000001" customHeight="1">
      <c r="A26" s="14"/>
      <c r="B26" s="14"/>
      <c r="C26" s="14"/>
      <c r="D26" s="14"/>
      <c r="E26" s="14"/>
      <c r="F26" s="14"/>
      <c r="G26" s="14"/>
      <c r="H26" s="14"/>
      <c r="I26" s="14"/>
    </row>
    <row r="27" spans="1:10" ht="20.100000000000001" customHeight="1">
      <c r="A27" s="14"/>
      <c r="B27" s="14"/>
      <c r="C27" s="14"/>
      <c r="D27" s="14"/>
      <c r="E27" s="14"/>
      <c r="F27" s="14"/>
      <c r="G27" s="14"/>
      <c r="H27" s="14"/>
      <c r="I27" s="14"/>
    </row>
    <row r="28" spans="1:10" ht="20.100000000000001" customHeight="1">
      <c r="A28" s="14"/>
      <c r="B28" s="14"/>
      <c r="C28" s="14"/>
      <c r="D28" s="14"/>
      <c r="E28" s="14"/>
      <c r="F28" s="14"/>
      <c r="G28" s="14"/>
      <c r="H28" s="14"/>
      <c r="I28" s="14"/>
    </row>
    <row r="29" spans="1:10" ht="20.100000000000001" customHeight="1">
      <c r="A29" s="14"/>
      <c r="B29" s="14"/>
      <c r="C29" s="14"/>
      <c r="D29" s="14"/>
      <c r="E29" s="14"/>
      <c r="F29" s="14"/>
      <c r="G29" s="14"/>
      <c r="H29" s="14"/>
      <c r="I29" s="14"/>
    </row>
    <row r="30" spans="1:10" ht="20.100000000000001" customHeight="1">
      <c r="A30" s="14"/>
      <c r="B30" s="14"/>
      <c r="C30" s="14"/>
      <c r="D30" s="14"/>
      <c r="E30" s="14"/>
      <c r="F30" s="14"/>
      <c r="G30" s="14"/>
      <c r="H30" s="14"/>
      <c r="I30" s="14"/>
    </row>
    <row r="31" spans="1:10" ht="20.100000000000001" customHeight="1">
      <c r="A31" s="14"/>
      <c r="B31" s="14"/>
      <c r="C31" s="14"/>
      <c r="D31" s="14"/>
      <c r="E31" s="14"/>
      <c r="F31" s="14"/>
      <c r="G31" s="14"/>
      <c r="H31" s="14"/>
      <c r="I31" s="14"/>
    </row>
    <row r="32" spans="1:10" ht="20.100000000000001" customHeight="1">
      <c r="A32" s="14"/>
      <c r="B32" s="14"/>
      <c r="C32" s="14"/>
      <c r="D32" s="14"/>
      <c r="E32" s="14"/>
      <c r="F32" s="14"/>
      <c r="G32" s="14"/>
      <c r="H32" s="14"/>
      <c r="I32" s="14"/>
    </row>
    <row r="33" spans="1:9" ht="20.100000000000001" customHeight="1">
      <c r="A33" s="14"/>
      <c r="B33" s="14"/>
      <c r="C33" s="14"/>
      <c r="D33" s="14"/>
      <c r="E33" s="14"/>
      <c r="F33" s="14"/>
      <c r="G33" s="14"/>
      <c r="H33" s="14"/>
      <c r="I33" s="14"/>
    </row>
    <row r="34" spans="1:9" ht="20.100000000000001" customHeight="1">
      <c r="A34" s="14"/>
      <c r="B34" s="14"/>
      <c r="C34" s="14"/>
      <c r="D34" s="14"/>
      <c r="E34" s="14"/>
      <c r="F34" s="14"/>
      <c r="G34" s="14"/>
      <c r="H34" s="14"/>
      <c r="I34" s="14"/>
    </row>
    <row r="35" spans="1:9" ht="20.100000000000001" customHeight="1">
      <c r="A35" s="14"/>
      <c r="B35" s="14"/>
      <c r="C35" s="14"/>
      <c r="D35" s="14"/>
      <c r="E35" s="14"/>
      <c r="F35" s="14"/>
      <c r="G35" s="14"/>
      <c r="H35" s="14"/>
      <c r="I35" s="14"/>
    </row>
    <row r="36" spans="1:9" ht="20.100000000000001" customHeight="1">
      <c r="A36" s="14"/>
      <c r="B36" s="14"/>
      <c r="C36" s="14"/>
      <c r="D36" s="14"/>
      <c r="E36" s="14"/>
      <c r="F36" s="14"/>
      <c r="G36" s="14"/>
      <c r="H36" s="14"/>
      <c r="I36" s="14"/>
    </row>
    <row r="37" spans="1:9" ht="20.100000000000001" customHeight="1">
      <c r="A37" s="14"/>
      <c r="B37" s="14"/>
      <c r="C37" s="14"/>
      <c r="D37" s="14"/>
      <c r="E37" s="14"/>
      <c r="F37" s="14"/>
      <c r="G37" s="14"/>
      <c r="H37" s="14"/>
      <c r="I37" s="14"/>
    </row>
    <row r="38" spans="1:9" ht="20.100000000000001" customHeight="1">
      <c r="A38" s="14"/>
      <c r="B38" s="14"/>
      <c r="C38" s="14"/>
      <c r="D38" s="14"/>
      <c r="E38" s="14"/>
      <c r="F38" s="14"/>
      <c r="G38" s="14"/>
      <c r="H38" s="14"/>
      <c r="I38" s="14"/>
    </row>
    <row r="39" spans="1:9" ht="20.100000000000001" customHeight="1">
      <c r="A39" s="14"/>
      <c r="B39" s="14"/>
      <c r="C39" s="14"/>
      <c r="D39" s="14"/>
      <c r="E39" s="14"/>
      <c r="F39" s="14"/>
      <c r="G39" s="14"/>
      <c r="H39" s="14"/>
      <c r="I39" s="14"/>
    </row>
    <row r="40" spans="1:9" ht="20.100000000000001" customHeight="1">
      <c r="A40" s="14"/>
      <c r="B40" s="14"/>
      <c r="C40" s="14"/>
      <c r="D40" s="14"/>
      <c r="E40" s="14"/>
      <c r="F40" s="14"/>
      <c r="G40" s="14"/>
      <c r="H40" s="14"/>
      <c r="I40" s="14"/>
    </row>
    <row r="41" spans="1:9" ht="20.100000000000001" customHeight="1">
      <c r="A41" s="14"/>
      <c r="B41" s="14"/>
      <c r="C41" s="14"/>
      <c r="D41" s="14"/>
      <c r="E41" s="14"/>
      <c r="F41" s="14"/>
      <c r="G41" s="14"/>
      <c r="H41" s="14"/>
      <c r="I41" s="14"/>
    </row>
    <row r="42" spans="1:9" ht="20.100000000000001" customHeight="1">
      <c r="A42" s="14"/>
      <c r="B42" s="14"/>
      <c r="C42" s="14"/>
      <c r="D42" s="14"/>
      <c r="E42" s="14"/>
      <c r="F42" s="14"/>
      <c r="G42" s="14"/>
      <c r="H42" s="14"/>
      <c r="I42" s="14"/>
    </row>
    <row r="43" spans="1:9" ht="20.100000000000001" customHeight="1">
      <c r="A43" s="14"/>
      <c r="B43" s="14"/>
      <c r="C43" s="14"/>
      <c r="D43" s="14"/>
      <c r="E43" s="14"/>
      <c r="F43" s="14"/>
      <c r="G43" s="14"/>
      <c r="H43" s="14"/>
      <c r="I43" s="14"/>
    </row>
    <row r="44" spans="1:9" ht="20.100000000000001" customHeight="1">
      <c r="A44" s="14"/>
      <c r="B44" s="14"/>
      <c r="C44" s="14"/>
      <c r="D44" s="14"/>
      <c r="E44" s="14"/>
      <c r="F44" s="14"/>
      <c r="G44" s="14"/>
      <c r="H44" s="14"/>
      <c r="I44" s="14"/>
    </row>
    <row r="45" spans="1:9" ht="20.100000000000001" customHeight="1">
      <c r="A45" s="14"/>
      <c r="B45" s="14"/>
      <c r="C45" s="14"/>
      <c r="D45" s="14"/>
      <c r="E45" s="14"/>
      <c r="F45" s="14"/>
      <c r="G45" s="14"/>
      <c r="H45" s="14"/>
      <c r="I45" s="14"/>
    </row>
    <row r="46" spans="1:9" ht="20.100000000000001" customHeight="1">
      <c r="A46" s="14"/>
      <c r="B46" s="14"/>
      <c r="C46" s="14"/>
      <c r="D46" s="14"/>
      <c r="E46" s="14"/>
      <c r="F46" s="14"/>
      <c r="G46" s="14"/>
      <c r="H46" s="14"/>
      <c r="I46" s="14"/>
    </row>
  </sheetData>
  <sheetProtection algorithmName="SHA-512" hashValue="T6i/OenA6MJY6MuS++RhJ/871dXkZ5EN+Nco9LVOs10ixP924IP6w+n1HgOmpDnfvTXrDWLdV15kNzHOhycmmQ==" saltValue="RUypMSx+A76+N1ho/GU1xQ==" spinCount="100000" sheet="1" sort="0" autoFilter="0"/>
  <mergeCells count="5">
    <mergeCell ref="B2:I2"/>
    <mergeCell ref="C4:C6"/>
    <mergeCell ref="D4:E4"/>
    <mergeCell ref="F4:G4"/>
    <mergeCell ref="H4:I4"/>
  </mergeCells>
  <pageMargins left="0.7" right="0.7" top="0.75" bottom="0.75" header="0.3" footer="0.3"/>
  <ignoredErrors>
    <ignoredError sqref="D7:I23" unlockedFormula="1"/>
  </ignoredErrors>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46"/>
  <sheetViews>
    <sheetView showGridLines="0" zoomScale="60" zoomScaleNormal="60" workbookViewId="0">
      <pane xSplit="3" ySplit="6" topLeftCell="G7" activePane="bottomRight" state="frozen"/>
      <selection pane="topRight"/>
      <selection pane="bottomLeft"/>
      <selection pane="bottomRight" activeCell="B2" sqref="B2:T2"/>
    </sheetView>
  </sheetViews>
  <sheetFormatPr defaultRowHeight="15"/>
  <cols>
    <col min="1" max="1" width="3.5703125" style="12" customWidth="1"/>
    <col min="2" max="2" width="4.85546875" style="12" customWidth="1"/>
    <col min="3" max="3" width="58.28515625" style="12" customWidth="1"/>
    <col min="4" max="20" width="25.140625" style="12" customWidth="1"/>
    <col min="21" max="16384" width="9.140625" style="12"/>
  </cols>
  <sheetData>
    <row r="1" spans="1:21" ht="20.100000000000001" customHeight="1">
      <c r="A1" s="14"/>
      <c r="B1" s="18"/>
      <c r="C1" s="18"/>
      <c r="D1" s="18"/>
      <c r="E1" s="18"/>
      <c r="F1" s="18"/>
      <c r="G1" s="18"/>
      <c r="H1" s="18"/>
      <c r="I1" s="18"/>
      <c r="J1" s="18"/>
      <c r="K1" s="18"/>
      <c r="L1" s="18"/>
      <c r="M1" s="18"/>
      <c r="N1" s="18"/>
      <c r="O1" s="18"/>
      <c r="P1" s="18"/>
      <c r="Q1" s="18"/>
      <c r="R1" s="18"/>
      <c r="S1" s="18"/>
      <c r="T1" s="18"/>
    </row>
    <row r="2" spans="1:21" ht="20.100000000000001" customHeight="1">
      <c r="A2" s="19"/>
      <c r="B2" s="456" t="s">
        <v>551</v>
      </c>
      <c r="C2" s="457"/>
      <c r="D2" s="457"/>
      <c r="E2" s="457"/>
      <c r="F2" s="457"/>
      <c r="G2" s="457"/>
      <c r="H2" s="457"/>
      <c r="I2" s="457"/>
      <c r="J2" s="457"/>
      <c r="K2" s="457"/>
      <c r="L2" s="457"/>
      <c r="M2" s="457"/>
      <c r="N2" s="457"/>
      <c r="O2" s="457"/>
      <c r="P2" s="457"/>
      <c r="Q2" s="457"/>
      <c r="R2" s="457"/>
      <c r="S2" s="457"/>
      <c r="T2" s="458"/>
    </row>
    <row r="3" spans="1:21" ht="20.100000000000001" customHeight="1">
      <c r="A3" s="14"/>
      <c r="B3" s="22"/>
      <c r="C3" s="59"/>
      <c r="D3" s="59"/>
      <c r="E3" s="59"/>
      <c r="F3" s="59"/>
      <c r="G3" s="59"/>
      <c r="H3" s="59"/>
      <c r="I3" s="59"/>
      <c r="J3" s="59"/>
      <c r="K3" s="59"/>
      <c r="L3" s="59"/>
      <c r="M3" s="59"/>
      <c r="N3" s="59"/>
      <c r="O3" s="59"/>
      <c r="P3" s="59"/>
      <c r="Q3" s="59"/>
      <c r="R3" s="59"/>
      <c r="S3" s="59"/>
      <c r="T3" s="59"/>
    </row>
    <row r="4" spans="1:21" ht="20.100000000000001" customHeight="1">
      <c r="A4" s="14"/>
      <c r="B4" s="79"/>
      <c r="C4" s="452" t="s">
        <v>1172</v>
      </c>
      <c r="D4" s="487" t="s">
        <v>480</v>
      </c>
      <c r="E4" s="489"/>
      <c r="F4" s="489"/>
      <c r="G4" s="489"/>
      <c r="H4" s="489"/>
      <c r="I4" s="489"/>
      <c r="J4" s="489"/>
      <c r="K4" s="489"/>
      <c r="L4" s="489"/>
      <c r="M4" s="489"/>
      <c r="N4" s="489"/>
      <c r="O4" s="489"/>
      <c r="P4" s="489"/>
      <c r="Q4" s="489"/>
      <c r="R4" s="488"/>
      <c r="S4" s="490" t="s">
        <v>0</v>
      </c>
      <c r="T4" s="490" t="s">
        <v>552</v>
      </c>
    </row>
    <row r="5" spans="1:21" ht="31.5" customHeight="1">
      <c r="A5" s="14"/>
      <c r="B5" s="79"/>
      <c r="C5" s="452"/>
      <c r="D5" s="100" t="s">
        <v>487</v>
      </c>
      <c r="E5" s="100" t="s">
        <v>488</v>
      </c>
      <c r="F5" s="100" t="s">
        <v>489</v>
      </c>
      <c r="G5" s="100" t="s">
        <v>490</v>
      </c>
      <c r="H5" s="100" t="s">
        <v>491</v>
      </c>
      <c r="I5" s="100" t="s">
        <v>553</v>
      </c>
      <c r="J5" s="100" t="s">
        <v>492</v>
      </c>
      <c r="K5" s="100" t="s">
        <v>493</v>
      </c>
      <c r="L5" s="100" t="s">
        <v>494</v>
      </c>
      <c r="M5" s="100" t="s">
        <v>495</v>
      </c>
      <c r="N5" s="100" t="s">
        <v>496</v>
      </c>
      <c r="O5" s="100" t="s">
        <v>554</v>
      </c>
      <c r="P5" s="100" t="s">
        <v>555</v>
      </c>
      <c r="Q5" s="100" t="s">
        <v>556</v>
      </c>
      <c r="R5" s="99" t="s">
        <v>497</v>
      </c>
      <c r="S5" s="490"/>
      <c r="T5" s="490"/>
    </row>
    <row r="6" spans="1:21" ht="20.100000000000001" customHeight="1">
      <c r="A6" s="14"/>
      <c r="B6" s="89"/>
      <c r="C6" s="452"/>
      <c r="D6" s="93" t="s">
        <v>102</v>
      </c>
      <c r="E6" s="93" t="s">
        <v>103</v>
      </c>
      <c r="F6" s="93" t="s">
        <v>104</v>
      </c>
      <c r="G6" s="93" t="s">
        <v>105</v>
      </c>
      <c r="H6" s="93" t="s">
        <v>106</v>
      </c>
      <c r="I6" s="93" t="s">
        <v>481</v>
      </c>
      <c r="J6" s="93" t="s">
        <v>403</v>
      </c>
      <c r="K6" s="93" t="s">
        <v>482</v>
      </c>
      <c r="L6" s="93" t="s">
        <v>483</v>
      </c>
      <c r="M6" s="93" t="s">
        <v>484</v>
      </c>
      <c r="N6" s="93" t="s">
        <v>485</v>
      </c>
      <c r="O6" s="93" t="s">
        <v>486</v>
      </c>
      <c r="P6" s="93" t="s">
        <v>557</v>
      </c>
      <c r="Q6" s="93" t="s">
        <v>558</v>
      </c>
      <c r="R6" s="93" t="s">
        <v>559</v>
      </c>
      <c r="S6" s="93" t="s">
        <v>560</v>
      </c>
      <c r="T6" s="93" t="s">
        <v>561</v>
      </c>
    </row>
    <row r="7" spans="1:21" ht="28.5" customHeight="1">
      <c r="A7" s="19"/>
      <c r="B7" s="94" t="s">
        <v>98</v>
      </c>
      <c r="C7" s="27" t="s">
        <v>498</v>
      </c>
      <c r="D7" s="323">
        <v>1174084.666</v>
      </c>
      <c r="E7" s="323"/>
      <c r="F7" s="323"/>
      <c r="G7" s="323"/>
      <c r="H7" s="323"/>
      <c r="I7" s="323"/>
      <c r="J7" s="323"/>
      <c r="K7" s="323"/>
      <c r="L7" s="323"/>
      <c r="M7" s="323"/>
      <c r="N7" s="323"/>
      <c r="O7" s="323"/>
      <c r="P7" s="323"/>
      <c r="Q7" s="323"/>
      <c r="R7" s="323"/>
      <c r="S7" s="323">
        <f t="shared" ref="S7:S23" si="0">SUM(D7:R7)</f>
        <v>1174084.666</v>
      </c>
      <c r="T7" s="323">
        <f>+S7</f>
        <v>1174084.666</v>
      </c>
      <c r="U7" s="10"/>
    </row>
    <row r="8" spans="1:21" ht="28.5" customHeight="1">
      <c r="A8" s="19"/>
      <c r="B8" s="94" t="s">
        <v>109</v>
      </c>
      <c r="C8" s="95" t="s">
        <v>499</v>
      </c>
      <c r="D8" s="323">
        <v>670590.95200000005</v>
      </c>
      <c r="E8" s="323"/>
      <c r="F8" s="323"/>
      <c r="G8" s="323"/>
      <c r="H8" s="323"/>
      <c r="I8" s="323"/>
      <c r="J8" s="323"/>
      <c r="K8" s="323"/>
      <c r="L8" s="323"/>
      <c r="M8" s="323"/>
      <c r="N8" s="323"/>
      <c r="O8" s="323"/>
      <c r="P8" s="323"/>
      <c r="Q8" s="323"/>
      <c r="R8" s="323"/>
      <c r="S8" s="323">
        <f t="shared" si="0"/>
        <v>670590.95200000005</v>
      </c>
      <c r="T8" s="323">
        <f>+S8</f>
        <v>670590.95200000005</v>
      </c>
      <c r="U8" s="10"/>
    </row>
    <row r="9" spans="1:21" ht="28.5" customHeight="1">
      <c r="A9" s="19"/>
      <c r="B9" s="94" t="s">
        <v>111</v>
      </c>
      <c r="C9" s="95" t="s">
        <v>500</v>
      </c>
      <c r="D9" s="323">
        <v>0</v>
      </c>
      <c r="E9" s="323"/>
      <c r="F9" s="323"/>
      <c r="G9" s="323"/>
      <c r="H9" s="323">
        <v>44.271999999999998</v>
      </c>
      <c r="I9" s="323"/>
      <c r="J9" s="323"/>
      <c r="K9" s="323"/>
      <c r="L9" s="323"/>
      <c r="M9" s="323">
        <v>417652.96399999998</v>
      </c>
      <c r="N9" s="323"/>
      <c r="O9" s="323"/>
      <c r="P9" s="323"/>
      <c r="Q9" s="323"/>
      <c r="R9" s="323"/>
      <c r="S9" s="323">
        <f t="shared" si="0"/>
        <v>417697.23599999998</v>
      </c>
      <c r="T9" s="323">
        <f t="shared" ref="T9:T22" si="1">+S9</f>
        <v>417697.23599999998</v>
      </c>
      <c r="U9" s="10"/>
    </row>
    <row r="10" spans="1:21" ht="28.5" customHeight="1">
      <c r="A10" s="19"/>
      <c r="B10" s="94" t="s">
        <v>114</v>
      </c>
      <c r="C10" s="95" t="s">
        <v>501</v>
      </c>
      <c r="D10" s="323"/>
      <c r="E10" s="323"/>
      <c r="F10" s="323"/>
      <c r="G10" s="323"/>
      <c r="H10" s="323"/>
      <c r="I10" s="323"/>
      <c r="J10" s="323"/>
      <c r="K10" s="323"/>
      <c r="L10" s="323"/>
      <c r="M10" s="323"/>
      <c r="N10" s="323"/>
      <c r="O10" s="323"/>
      <c r="P10" s="323"/>
      <c r="Q10" s="323"/>
      <c r="R10" s="323"/>
      <c r="S10" s="323">
        <f t="shared" si="0"/>
        <v>0</v>
      </c>
      <c r="T10" s="323">
        <f t="shared" si="1"/>
        <v>0</v>
      </c>
      <c r="U10" s="10"/>
    </row>
    <row r="11" spans="1:21" ht="28.5" customHeight="1">
      <c r="A11" s="19"/>
      <c r="B11" s="94" t="s">
        <v>117</v>
      </c>
      <c r="C11" s="95" t="s">
        <v>502</v>
      </c>
      <c r="D11" s="323"/>
      <c r="E11" s="323"/>
      <c r="F11" s="323"/>
      <c r="G11" s="323"/>
      <c r="H11" s="323"/>
      <c r="I11" s="323"/>
      <c r="J11" s="323"/>
      <c r="K11" s="323"/>
      <c r="L11" s="323"/>
      <c r="M11" s="323"/>
      <c r="N11" s="323"/>
      <c r="O11" s="323"/>
      <c r="P11" s="323"/>
      <c r="Q11" s="323"/>
      <c r="R11" s="323"/>
      <c r="S11" s="323">
        <f t="shared" si="0"/>
        <v>0</v>
      </c>
      <c r="T11" s="323">
        <f t="shared" si="1"/>
        <v>0</v>
      </c>
      <c r="U11" s="10"/>
    </row>
    <row r="12" spans="1:21" ht="28.5" customHeight="1">
      <c r="A12" s="19"/>
      <c r="B12" s="94" t="s">
        <v>119</v>
      </c>
      <c r="C12" s="95" t="s">
        <v>503</v>
      </c>
      <c r="D12" s="323"/>
      <c r="E12" s="323"/>
      <c r="F12" s="323"/>
      <c r="G12" s="323"/>
      <c r="H12" s="323">
        <v>388841.52100000001</v>
      </c>
      <c r="I12" s="323"/>
      <c r="J12" s="323">
        <v>26034.093000000001</v>
      </c>
      <c r="K12" s="323"/>
      <c r="L12" s="323"/>
      <c r="M12" s="323"/>
      <c r="N12" s="323"/>
      <c r="O12" s="323"/>
      <c r="P12" s="323"/>
      <c r="Q12" s="323"/>
      <c r="R12" s="323"/>
      <c r="S12" s="323">
        <f t="shared" si="0"/>
        <v>414875.614</v>
      </c>
      <c r="T12" s="323">
        <f t="shared" si="1"/>
        <v>414875.614</v>
      </c>
      <c r="U12" s="10"/>
    </row>
    <row r="13" spans="1:21" ht="28.5" customHeight="1">
      <c r="A13" s="19"/>
      <c r="B13" s="94" t="s">
        <v>121</v>
      </c>
      <c r="C13" s="95" t="s">
        <v>504</v>
      </c>
      <c r="D13" s="323"/>
      <c r="E13" s="323"/>
      <c r="F13" s="323"/>
      <c r="G13" s="323"/>
      <c r="H13" s="323"/>
      <c r="I13" s="323"/>
      <c r="J13" s="323"/>
      <c r="K13" s="323"/>
      <c r="L13" s="323"/>
      <c r="M13" s="323">
        <v>2575179.7349999999</v>
      </c>
      <c r="N13" s="323"/>
      <c r="O13" s="323"/>
      <c r="P13" s="323"/>
      <c r="Q13" s="323"/>
      <c r="R13" s="323"/>
      <c r="S13" s="323">
        <f t="shared" si="0"/>
        <v>2575179.7349999999</v>
      </c>
      <c r="T13" s="323">
        <f t="shared" si="1"/>
        <v>2575179.7349999999</v>
      </c>
      <c r="U13" s="10"/>
    </row>
    <row r="14" spans="1:21" ht="28.5" customHeight="1">
      <c r="A14" s="19"/>
      <c r="B14" s="94" t="s">
        <v>133</v>
      </c>
      <c r="C14" s="95" t="s">
        <v>505</v>
      </c>
      <c r="D14" s="323"/>
      <c r="E14" s="323"/>
      <c r="F14" s="323"/>
      <c r="G14" s="323"/>
      <c r="H14" s="323"/>
      <c r="I14" s="323"/>
      <c r="J14" s="323"/>
      <c r="K14" s="323"/>
      <c r="L14" s="323">
        <v>945641.08700000006</v>
      </c>
      <c r="M14" s="323"/>
      <c r="N14" s="323"/>
      <c r="O14" s="323"/>
      <c r="P14" s="323"/>
      <c r="Q14" s="323"/>
      <c r="R14" s="323"/>
      <c r="S14" s="323">
        <f t="shared" si="0"/>
        <v>945641.08700000006</v>
      </c>
      <c r="T14" s="323">
        <f t="shared" si="1"/>
        <v>945641.08700000006</v>
      </c>
      <c r="U14" s="10"/>
    </row>
    <row r="15" spans="1:21" ht="28.5" customHeight="1">
      <c r="A15" s="19"/>
      <c r="B15" s="94" t="s">
        <v>137</v>
      </c>
      <c r="C15" s="95" t="s">
        <v>545</v>
      </c>
      <c r="D15" s="323"/>
      <c r="E15" s="323"/>
      <c r="F15" s="323"/>
      <c r="G15" s="323"/>
      <c r="H15" s="323"/>
      <c r="I15" s="323">
        <v>5094198.5360000003</v>
      </c>
      <c r="J15" s="323">
        <f>904832/1000</f>
        <v>904.83199999999999</v>
      </c>
      <c r="K15" s="323"/>
      <c r="L15" s="323"/>
      <c r="M15" s="323"/>
      <c r="N15" s="323"/>
      <c r="O15" s="323"/>
      <c r="P15" s="323"/>
      <c r="Q15" s="323"/>
      <c r="R15" s="323"/>
      <c r="S15" s="323">
        <f t="shared" si="0"/>
        <v>5095103.3680000007</v>
      </c>
      <c r="T15" s="323">
        <f t="shared" si="1"/>
        <v>5095103.3680000007</v>
      </c>
      <c r="U15" s="10"/>
    </row>
    <row r="16" spans="1:21" ht="28.5" customHeight="1">
      <c r="A16" s="19"/>
      <c r="B16" s="94" t="s">
        <v>141</v>
      </c>
      <c r="C16" s="95" t="s">
        <v>546</v>
      </c>
      <c r="D16" s="323"/>
      <c r="E16" s="323"/>
      <c r="F16" s="323"/>
      <c r="G16" s="323"/>
      <c r="H16" s="323"/>
      <c r="I16" s="323"/>
      <c r="J16" s="323"/>
      <c r="K16" s="323"/>
      <c r="L16" s="323"/>
      <c r="M16" s="323">
        <v>133364.04</v>
      </c>
      <c r="N16" s="323">
        <v>26298.251</v>
      </c>
      <c r="O16" s="323"/>
      <c r="P16" s="323"/>
      <c r="Q16" s="323"/>
      <c r="R16" s="323"/>
      <c r="S16" s="323">
        <f t="shared" si="0"/>
        <v>159662.291</v>
      </c>
      <c r="T16" s="323">
        <f t="shared" si="1"/>
        <v>159662.291</v>
      </c>
      <c r="U16" s="10"/>
    </row>
    <row r="17" spans="1:21" ht="28.5" customHeight="1">
      <c r="A17" s="19"/>
      <c r="B17" s="94" t="s">
        <v>145</v>
      </c>
      <c r="C17" s="95" t="s">
        <v>547</v>
      </c>
      <c r="D17" s="323"/>
      <c r="E17" s="323"/>
      <c r="F17" s="323"/>
      <c r="G17" s="323"/>
      <c r="H17" s="323"/>
      <c r="I17" s="323"/>
      <c r="J17" s="323"/>
      <c r="K17" s="323"/>
      <c r="L17" s="323"/>
      <c r="M17" s="323"/>
      <c r="N17" s="323"/>
      <c r="O17" s="323"/>
      <c r="P17" s="323"/>
      <c r="Q17" s="323"/>
      <c r="R17" s="323"/>
      <c r="S17" s="323">
        <f t="shared" si="0"/>
        <v>0</v>
      </c>
      <c r="T17" s="323">
        <f t="shared" si="1"/>
        <v>0</v>
      </c>
      <c r="U17" s="10"/>
    </row>
    <row r="18" spans="1:21" ht="28.5" customHeight="1">
      <c r="A18" s="19"/>
      <c r="B18" s="94" t="s">
        <v>149</v>
      </c>
      <c r="C18" s="95" t="s">
        <v>548</v>
      </c>
      <c r="D18" s="323"/>
      <c r="E18" s="323"/>
      <c r="F18" s="323"/>
      <c r="G18" s="323"/>
      <c r="H18" s="323"/>
      <c r="I18" s="323"/>
      <c r="J18" s="323"/>
      <c r="K18" s="323"/>
      <c r="L18" s="323"/>
      <c r="M18" s="323"/>
      <c r="N18" s="323"/>
      <c r="O18" s="323"/>
      <c r="P18" s="323"/>
      <c r="Q18" s="323"/>
      <c r="R18" s="323"/>
      <c r="S18" s="323">
        <f t="shared" si="0"/>
        <v>0</v>
      </c>
      <c r="T18" s="323">
        <f t="shared" si="1"/>
        <v>0</v>
      </c>
      <c r="U18" s="10"/>
    </row>
    <row r="19" spans="1:21" ht="28.5" customHeight="1">
      <c r="A19" s="19"/>
      <c r="B19" s="94" t="s">
        <v>152</v>
      </c>
      <c r="C19" s="95" t="s">
        <v>506</v>
      </c>
      <c r="D19" s="323"/>
      <c r="E19" s="323"/>
      <c r="F19" s="323"/>
      <c r="G19" s="323"/>
      <c r="H19" s="323">
        <f>1302943/1000</f>
        <v>1302.943</v>
      </c>
      <c r="I19" s="323"/>
      <c r="J19" s="323">
        <f>1301819/1000</f>
        <v>1301.819</v>
      </c>
      <c r="K19" s="323"/>
      <c r="L19" s="323"/>
      <c r="M19" s="323"/>
      <c r="N19" s="323"/>
      <c r="O19" s="323"/>
      <c r="P19" s="323"/>
      <c r="Q19" s="323"/>
      <c r="R19" s="323"/>
      <c r="S19" s="323">
        <f t="shared" si="0"/>
        <v>2604.7619999999997</v>
      </c>
      <c r="T19" s="323">
        <f t="shared" si="1"/>
        <v>2604.7619999999997</v>
      </c>
      <c r="U19" s="10"/>
    </row>
    <row r="20" spans="1:21" ht="28.5" customHeight="1">
      <c r="A20" s="19"/>
      <c r="B20" s="94" t="s">
        <v>154</v>
      </c>
      <c r="C20" s="95" t="s">
        <v>549</v>
      </c>
      <c r="D20" s="323"/>
      <c r="E20" s="323"/>
      <c r="F20" s="323"/>
      <c r="G20" s="323"/>
      <c r="H20" s="323"/>
      <c r="I20" s="323"/>
      <c r="J20" s="323"/>
      <c r="K20" s="323"/>
      <c r="L20" s="323"/>
      <c r="M20" s="323"/>
      <c r="N20" s="323"/>
      <c r="O20" s="323"/>
      <c r="P20" s="323"/>
      <c r="Q20" s="323"/>
      <c r="R20" s="323"/>
      <c r="S20" s="323">
        <f t="shared" si="0"/>
        <v>0</v>
      </c>
      <c r="T20" s="323">
        <f t="shared" si="1"/>
        <v>0</v>
      </c>
      <c r="U20" s="10"/>
    </row>
    <row r="21" spans="1:21" ht="28.5" customHeight="1">
      <c r="A21" s="19"/>
      <c r="B21" s="94" t="s">
        <v>168</v>
      </c>
      <c r="C21" s="95" t="s">
        <v>550</v>
      </c>
      <c r="D21" s="323"/>
      <c r="E21" s="323"/>
      <c r="F21" s="323"/>
      <c r="G21" s="323"/>
      <c r="H21" s="323"/>
      <c r="I21" s="323"/>
      <c r="J21" s="323"/>
      <c r="K21" s="323"/>
      <c r="L21" s="323"/>
      <c r="M21" s="323">
        <f>59542049/1000</f>
        <v>59542.048999999999</v>
      </c>
      <c r="N21" s="323"/>
      <c r="O21" s="323"/>
      <c r="P21" s="323"/>
      <c r="Q21" s="323"/>
      <c r="R21" s="323"/>
      <c r="S21" s="323">
        <f t="shared" si="0"/>
        <v>59542.048999999999</v>
      </c>
      <c r="T21" s="323">
        <f t="shared" si="1"/>
        <v>59542.048999999999</v>
      </c>
      <c r="U21" s="10"/>
    </row>
    <row r="22" spans="1:21" ht="28.5" customHeight="1">
      <c r="A22" s="19"/>
      <c r="B22" s="94" t="s">
        <v>174</v>
      </c>
      <c r="C22" s="95" t="s">
        <v>507</v>
      </c>
      <c r="D22" s="323">
        <f>41609328/1000</f>
        <v>41609.328000000001</v>
      </c>
      <c r="E22" s="323"/>
      <c r="F22" s="323"/>
      <c r="G22" s="323"/>
      <c r="H22" s="323"/>
      <c r="I22" s="323"/>
      <c r="J22" s="323"/>
      <c r="K22" s="323"/>
      <c r="L22" s="323"/>
      <c r="M22" s="323">
        <f>144738326/1000</f>
        <v>144738.326</v>
      </c>
      <c r="N22" s="323"/>
      <c r="O22" s="323"/>
      <c r="P22" s="323"/>
      <c r="Q22" s="323"/>
      <c r="R22" s="323"/>
      <c r="S22" s="323">
        <f t="shared" si="0"/>
        <v>186347.65400000001</v>
      </c>
      <c r="T22" s="323">
        <f t="shared" si="1"/>
        <v>186347.65400000001</v>
      </c>
      <c r="U22" s="10"/>
    </row>
    <row r="23" spans="1:21" ht="28.5" customHeight="1">
      <c r="A23" s="19"/>
      <c r="B23" s="96" t="s">
        <v>176</v>
      </c>
      <c r="C23" s="97" t="s">
        <v>10</v>
      </c>
      <c r="D23" s="327">
        <f>SUM(D7:D22)</f>
        <v>1886284.946</v>
      </c>
      <c r="E23" s="327"/>
      <c r="F23" s="327"/>
      <c r="G23" s="327"/>
      <c r="H23" s="327">
        <f>SUM(H7:H22)</f>
        <v>390188.73600000003</v>
      </c>
      <c r="I23" s="327">
        <f>SUM(I7:I22)</f>
        <v>5094198.5360000003</v>
      </c>
      <c r="J23" s="327">
        <f>SUM(J7:J22)</f>
        <v>28240.743999999999</v>
      </c>
      <c r="K23" s="327"/>
      <c r="L23" s="327">
        <f>SUM(L7:L22)</f>
        <v>945641.08700000006</v>
      </c>
      <c r="M23" s="327">
        <f>SUM(M7:M22)</f>
        <v>3330477.1140000001</v>
      </c>
      <c r="N23" s="327">
        <f>SUM(N7:N22)</f>
        <v>26298.251</v>
      </c>
      <c r="O23" s="327"/>
      <c r="P23" s="327"/>
      <c r="Q23" s="327"/>
      <c r="R23" s="327"/>
      <c r="S23" s="327">
        <f t="shared" si="0"/>
        <v>11701329.414000001</v>
      </c>
      <c r="T23" s="327">
        <f>SUM(T7:T22)</f>
        <v>11701329.413999999</v>
      </c>
      <c r="U23" s="10"/>
    </row>
    <row r="24" spans="1:21" ht="20.100000000000001" customHeight="1">
      <c r="A24" s="14"/>
      <c r="B24" s="22"/>
      <c r="C24" s="22"/>
      <c r="D24" s="33"/>
      <c r="E24" s="33"/>
      <c r="F24" s="33"/>
      <c r="G24" s="33"/>
      <c r="H24" s="33"/>
      <c r="I24" s="33"/>
      <c r="J24" s="33"/>
      <c r="K24" s="33"/>
      <c r="L24" s="33"/>
      <c r="M24" s="33"/>
      <c r="N24" s="33"/>
      <c r="O24" s="33"/>
      <c r="P24" s="33"/>
      <c r="Q24" s="33"/>
      <c r="R24" s="33"/>
      <c r="S24" s="33"/>
      <c r="T24" s="33"/>
      <c r="U24" s="10"/>
    </row>
    <row r="25" spans="1:21" ht="20.100000000000001" customHeight="1">
      <c r="A25" s="14"/>
      <c r="B25" s="14"/>
      <c r="C25" s="14"/>
      <c r="D25" s="14"/>
      <c r="E25" s="14"/>
      <c r="F25" s="14"/>
      <c r="G25" s="14"/>
      <c r="H25" s="14"/>
      <c r="I25" s="14"/>
      <c r="J25" s="14"/>
      <c r="K25" s="14"/>
      <c r="L25" s="14"/>
      <c r="M25" s="14"/>
      <c r="N25" s="14"/>
      <c r="O25" s="14"/>
      <c r="P25" s="14"/>
      <c r="Q25" s="14"/>
      <c r="R25" s="14"/>
      <c r="S25" s="14"/>
      <c r="T25" s="14"/>
    </row>
    <row r="26" spans="1:21" ht="20.100000000000001" customHeight="1">
      <c r="A26" s="14"/>
      <c r="B26" s="14"/>
      <c r="C26" s="14"/>
      <c r="D26" s="14"/>
      <c r="E26" s="14"/>
      <c r="F26" s="14"/>
      <c r="G26" s="14"/>
      <c r="H26" s="14"/>
      <c r="I26" s="14"/>
      <c r="J26" s="14"/>
      <c r="K26" s="14"/>
      <c r="L26" s="14"/>
      <c r="M26" s="14"/>
      <c r="N26" s="14"/>
      <c r="O26" s="14"/>
      <c r="P26" s="14"/>
      <c r="Q26" s="14"/>
      <c r="R26" s="14"/>
      <c r="S26" s="14"/>
      <c r="T26" s="14"/>
    </row>
    <row r="27" spans="1:21" ht="20.100000000000001" customHeight="1">
      <c r="A27" s="14"/>
      <c r="B27" s="14"/>
      <c r="C27" s="14"/>
      <c r="D27" s="14"/>
      <c r="E27" s="14"/>
      <c r="F27" s="14"/>
      <c r="G27" s="14"/>
      <c r="H27" s="14"/>
      <c r="I27" s="14"/>
      <c r="J27" s="14"/>
      <c r="K27" s="14"/>
      <c r="L27" s="14"/>
      <c r="M27" s="14"/>
      <c r="N27" s="14"/>
      <c r="O27" s="14"/>
      <c r="P27" s="14"/>
      <c r="Q27" s="14"/>
      <c r="R27" s="14"/>
      <c r="S27" s="14"/>
      <c r="T27" s="14"/>
    </row>
    <row r="28" spans="1:21" ht="20.100000000000001" customHeight="1">
      <c r="A28" s="14"/>
      <c r="B28" s="14"/>
      <c r="C28" s="14"/>
      <c r="D28" s="14"/>
      <c r="E28" s="14"/>
      <c r="F28" s="14"/>
      <c r="G28" s="14"/>
      <c r="H28" s="14"/>
      <c r="I28" s="14"/>
      <c r="J28" s="14"/>
      <c r="K28" s="14"/>
      <c r="L28" s="14"/>
      <c r="M28" s="14"/>
      <c r="N28" s="14"/>
      <c r="O28" s="14"/>
      <c r="P28" s="14"/>
      <c r="Q28" s="14"/>
      <c r="R28" s="14"/>
      <c r="S28" s="14"/>
      <c r="T28" s="14"/>
    </row>
    <row r="29" spans="1:21" ht="20.100000000000001" customHeight="1">
      <c r="A29" s="14"/>
      <c r="B29" s="14"/>
      <c r="C29" s="14"/>
      <c r="D29" s="14"/>
      <c r="E29" s="14"/>
      <c r="F29" s="14"/>
      <c r="G29" s="14"/>
      <c r="H29" s="14"/>
      <c r="I29" s="14"/>
      <c r="J29" s="14"/>
      <c r="K29" s="14"/>
      <c r="L29" s="14"/>
      <c r="M29" s="14"/>
      <c r="N29" s="14"/>
      <c r="O29" s="14"/>
      <c r="P29" s="14"/>
      <c r="Q29" s="14"/>
      <c r="R29" s="14"/>
      <c r="S29" s="14"/>
      <c r="T29" s="14"/>
    </row>
    <row r="30" spans="1:21" ht="20.100000000000001" customHeight="1">
      <c r="A30" s="14"/>
      <c r="B30" s="14"/>
      <c r="C30" s="14"/>
      <c r="D30" s="14"/>
      <c r="E30" s="14"/>
      <c r="F30" s="14"/>
      <c r="G30" s="14"/>
      <c r="H30" s="14"/>
      <c r="I30" s="14"/>
      <c r="J30" s="14"/>
      <c r="K30" s="14"/>
      <c r="L30" s="14"/>
      <c r="M30" s="14"/>
      <c r="N30" s="14"/>
      <c r="O30" s="14"/>
      <c r="P30" s="14"/>
      <c r="Q30" s="14"/>
      <c r="R30" s="14"/>
      <c r="S30" s="14"/>
      <c r="T30" s="14"/>
    </row>
    <row r="31" spans="1:21" ht="20.100000000000001" customHeight="1">
      <c r="A31" s="14"/>
      <c r="B31" s="14"/>
      <c r="C31" s="14"/>
      <c r="D31" s="14"/>
      <c r="E31" s="14"/>
      <c r="F31" s="14"/>
      <c r="G31" s="14"/>
      <c r="H31" s="14"/>
      <c r="I31" s="14"/>
      <c r="J31" s="14"/>
      <c r="K31" s="14"/>
      <c r="L31" s="14"/>
      <c r="M31" s="14"/>
      <c r="N31" s="14"/>
      <c r="O31" s="14"/>
      <c r="P31" s="14"/>
      <c r="Q31" s="14"/>
      <c r="R31" s="14"/>
      <c r="S31" s="14"/>
      <c r="T31" s="14"/>
    </row>
    <row r="32" spans="1:21" ht="20.100000000000001" customHeight="1">
      <c r="A32" s="14"/>
      <c r="B32" s="14"/>
      <c r="C32" s="14"/>
      <c r="D32" s="14"/>
      <c r="E32" s="14"/>
      <c r="F32" s="14"/>
      <c r="G32" s="14"/>
      <c r="H32" s="14"/>
      <c r="I32" s="14"/>
      <c r="J32" s="14"/>
      <c r="K32" s="14"/>
      <c r="L32" s="14"/>
      <c r="M32" s="14"/>
      <c r="N32" s="14"/>
      <c r="O32" s="14"/>
      <c r="P32" s="14"/>
      <c r="Q32" s="14"/>
      <c r="R32" s="14"/>
      <c r="S32" s="14"/>
      <c r="T32" s="14"/>
    </row>
    <row r="33" spans="1:20" ht="20.100000000000001" customHeight="1">
      <c r="A33" s="14"/>
      <c r="B33" s="14"/>
      <c r="C33" s="14"/>
      <c r="D33" s="14"/>
      <c r="E33" s="14"/>
      <c r="F33" s="14"/>
      <c r="G33" s="14"/>
      <c r="H33" s="14"/>
      <c r="I33" s="14"/>
      <c r="J33" s="14"/>
      <c r="K33" s="14"/>
      <c r="L33" s="14"/>
      <c r="M33" s="14"/>
      <c r="N33" s="14"/>
      <c r="O33" s="14"/>
      <c r="P33" s="14"/>
      <c r="Q33" s="14"/>
      <c r="R33" s="14"/>
      <c r="S33" s="14"/>
      <c r="T33" s="14"/>
    </row>
    <row r="34" spans="1:20" ht="20.100000000000001" customHeight="1">
      <c r="A34" s="14"/>
      <c r="B34" s="14"/>
      <c r="C34" s="14"/>
      <c r="D34" s="14"/>
      <c r="E34" s="14"/>
      <c r="F34" s="14"/>
      <c r="G34" s="14"/>
      <c r="H34" s="14"/>
      <c r="I34" s="14"/>
      <c r="J34" s="14"/>
      <c r="K34" s="14"/>
      <c r="L34" s="14"/>
      <c r="M34" s="14"/>
      <c r="N34" s="14"/>
      <c r="O34" s="14"/>
      <c r="P34" s="14"/>
      <c r="Q34" s="14"/>
      <c r="R34" s="14"/>
      <c r="S34" s="14"/>
      <c r="T34" s="14"/>
    </row>
    <row r="35" spans="1:20" ht="20.100000000000001" customHeight="1">
      <c r="A35" s="14"/>
      <c r="B35" s="14"/>
      <c r="C35" s="14"/>
      <c r="D35" s="14"/>
      <c r="E35" s="14"/>
      <c r="F35" s="14"/>
      <c r="G35" s="14"/>
      <c r="H35" s="14"/>
      <c r="I35" s="14"/>
      <c r="J35" s="14"/>
      <c r="K35" s="14"/>
      <c r="L35" s="14"/>
      <c r="M35" s="14"/>
      <c r="N35" s="14"/>
      <c r="O35" s="14"/>
      <c r="P35" s="14"/>
      <c r="Q35" s="14"/>
      <c r="R35" s="14"/>
      <c r="S35" s="14"/>
      <c r="T35" s="14"/>
    </row>
    <row r="36" spans="1:20" ht="20.100000000000001" customHeight="1">
      <c r="A36" s="14"/>
      <c r="B36" s="14"/>
      <c r="C36" s="14"/>
      <c r="D36" s="14"/>
      <c r="E36" s="14"/>
      <c r="F36" s="14"/>
      <c r="G36" s="14"/>
      <c r="H36" s="14"/>
      <c r="I36" s="14"/>
      <c r="J36" s="14"/>
      <c r="K36" s="14"/>
      <c r="L36" s="14"/>
      <c r="M36" s="14"/>
      <c r="N36" s="14"/>
      <c r="O36" s="14"/>
      <c r="P36" s="14"/>
      <c r="Q36" s="14"/>
      <c r="R36" s="14"/>
      <c r="S36" s="14"/>
      <c r="T36" s="14"/>
    </row>
    <row r="37" spans="1:20" ht="20.100000000000001" customHeight="1">
      <c r="A37" s="14"/>
      <c r="B37" s="14"/>
      <c r="C37" s="14"/>
      <c r="D37" s="14"/>
      <c r="E37" s="14"/>
      <c r="F37" s="14"/>
      <c r="G37" s="14"/>
      <c r="H37" s="14"/>
      <c r="I37" s="14"/>
      <c r="J37" s="14"/>
      <c r="K37" s="14"/>
      <c r="L37" s="14"/>
      <c r="M37" s="14"/>
      <c r="N37" s="14"/>
      <c r="O37" s="14"/>
      <c r="P37" s="14"/>
      <c r="Q37" s="14"/>
      <c r="R37" s="14"/>
      <c r="S37" s="14"/>
      <c r="T37" s="14"/>
    </row>
    <row r="38" spans="1:20" ht="20.100000000000001" customHeight="1">
      <c r="A38" s="14"/>
      <c r="B38" s="14"/>
      <c r="C38" s="14"/>
      <c r="D38" s="14"/>
      <c r="E38" s="14"/>
      <c r="F38" s="14"/>
      <c r="G38" s="14"/>
      <c r="H38" s="14"/>
      <c r="I38" s="14"/>
      <c r="J38" s="14"/>
      <c r="K38" s="14"/>
      <c r="L38" s="14"/>
      <c r="M38" s="14"/>
      <c r="N38" s="14"/>
      <c r="O38" s="14"/>
      <c r="P38" s="14"/>
      <c r="Q38" s="14"/>
      <c r="R38" s="14"/>
      <c r="S38" s="14"/>
      <c r="T38" s="14"/>
    </row>
    <row r="39" spans="1:20" ht="20.100000000000001" customHeight="1">
      <c r="A39" s="14"/>
      <c r="B39" s="14"/>
      <c r="C39" s="14"/>
      <c r="D39" s="14"/>
      <c r="E39" s="14"/>
      <c r="F39" s="14"/>
      <c r="G39" s="14"/>
      <c r="H39" s="14"/>
      <c r="I39" s="14"/>
      <c r="J39" s="14"/>
      <c r="K39" s="14"/>
      <c r="L39" s="14"/>
      <c r="M39" s="14"/>
      <c r="N39" s="14"/>
      <c r="O39" s="14"/>
      <c r="P39" s="14"/>
      <c r="Q39" s="14"/>
      <c r="R39" s="14"/>
      <c r="S39" s="14"/>
      <c r="T39" s="14"/>
    </row>
    <row r="40" spans="1:20" ht="20.100000000000001" customHeight="1">
      <c r="A40" s="14"/>
      <c r="B40" s="14"/>
      <c r="C40" s="14"/>
      <c r="D40" s="14"/>
      <c r="E40" s="14"/>
      <c r="F40" s="14"/>
      <c r="G40" s="14"/>
      <c r="H40" s="14"/>
      <c r="I40" s="14"/>
      <c r="J40" s="14"/>
      <c r="K40" s="14"/>
      <c r="L40" s="14"/>
      <c r="M40" s="14"/>
      <c r="N40" s="14"/>
      <c r="O40" s="14"/>
      <c r="P40" s="14"/>
      <c r="Q40" s="14"/>
      <c r="R40" s="14"/>
      <c r="S40" s="14"/>
      <c r="T40" s="14"/>
    </row>
    <row r="41" spans="1:20" ht="20.100000000000001" customHeight="1">
      <c r="A41" s="14"/>
      <c r="B41" s="14"/>
      <c r="C41" s="14"/>
      <c r="D41" s="14"/>
      <c r="E41" s="14"/>
      <c r="F41" s="14"/>
      <c r="G41" s="14"/>
      <c r="H41" s="14"/>
      <c r="I41" s="14"/>
      <c r="J41" s="14"/>
      <c r="K41" s="14"/>
      <c r="L41" s="14"/>
      <c r="M41" s="14"/>
      <c r="N41" s="14"/>
      <c r="O41" s="14"/>
      <c r="P41" s="14"/>
      <c r="Q41" s="14"/>
      <c r="R41" s="14"/>
      <c r="S41" s="14"/>
      <c r="T41" s="14"/>
    </row>
    <row r="42" spans="1:20" ht="20.100000000000001" customHeight="1">
      <c r="A42" s="14"/>
      <c r="B42" s="14"/>
      <c r="C42" s="14"/>
      <c r="D42" s="14"/>
      <c r="E42" s="14"/>
      <c r="F42" s="14"/>
      <c r="G42" s="14"/>
      <c r="H42" s="14"/>
      <c r="I42" s="14"/>
      <c r="J42" s="14"/>
      <c r="K42" s="14"/>
      <c r="L42" s="14"/>
      <c r="M42" s="14"/>
      <c r="N42" s="14"/>
      <c r="O42" s="14"/>
      <c r="P42" s="14"/>
      <c r="Q42" s="14"/>
      <c r="R42" s="14"/>
      <c r="S42" s="14"/>
      <c r="T42" s="14"/>
    </row>
    <row r="43" spans="1:20" ht="20.100000000000001" customHeight="1">
      <c r="A43" s="14"/>
      <c r="B43" s="14"/>
      <c r="C43" s="14"/>
      <c r="D43" s="14"/>
      <c r="E43" s="14"/>
      <c r="F43" s="14"/>
      <c r="G43" s="14"/>
      <c r="H43" s="14"/>
      <c r="I43" s="14"/>
      <c r="J43" s="14"/>
      <c r="K43" s="14"/>
      <c r="L43" s="14"/>
      <c r="M43" s="14"/>
      <c r="N43" s="14"/>
      <c r="O43" s="14"/>
      <c r="P43" s="14"/>
      <c r="Q43" s="14"/>
      <c r="R43" s="14"/>
      <c r="S43" s="14"/>
      <c r="T43" s="14"/>
    </row>
    <row r="44" spans="1:20" ht="20.100000000000001" customHeight="1">
      <c r="A44" s="14"/>
      <c r="B44" s="14"/>
      <c r="C44" s="14"/>
      <c r="D44" s="14"/>
      <c r="E44" s="14"/>
      <c r="F44" s="14"/>
      <c r="G44" s="14"/>
      <c r="H44" s="14"/>
      <c r="I44" s="14"/>
      <c r="J44" s="14"/>
      <c r="K44" s="14"/>
      <c r="L44" s="14"/>
      <c r="M44" s="14"/>
      <c r="N44" s="14"/>
      <c r="O44" s="14"/>
      <c r="P44" s="14"/>
      <c r="Q44" s="14"/>
      <c r="R44" s="14"/>
      <c r="S44" s="14"/>
      <c r="T44" s="14"/>
    </row>
    <row r="45" spans="1:20" ht="20.100000000000001" customHeight="1">
      <c r="A45" s="14"/>
      <c r="B45" s="14"/>
      <c r="C45" s="14"/>
      <c r="D45" s="14"/>
      <c r="E45" s="14"/>
      <c r="F45" s="14"/>
      <c r="G45" s="14"/>
      <c r="H45" s="14"/>
      <c r="I45" s="14"/>
      <c r="J45" s="14"/>
      <c r="K45" s="14"/>
      <c r="L45" s="14"/>
      <c r="M45" s="14"/>
      <c r="N45" s="14"/>
      <c r="O45" s="14"/>
      <c r="P45" s="14"/>
      <c r="Q45" s="14"/>
      <c r="R45" s="14"/>
      <c r="S45" s="14"/>
      <c r="T45" s="14"/>
    </row>
    <row r="46" spans="1:20" ht="20.100000000000001" customHeight="1">
      <c r="A46" s="14"/>
      <c r="B46" s="98"/>
      <c r="C46" s="14"/>
      <c r="D46" s="14"/>
      <c r="E46" s="14"/>
      <c r="F46" s="14"/>
      <c r="G46" s="14"/>
      <c r="H46" s="14"/>
      <c r="I46" s="14"/>
      <c r="J46" s="14"/>
      <c r="K46" s="14"/>
      <c r="L46" s="14"/>
      <c r="M46" s="14"/>
      <c r="N46" s="14"/>
      <c r="O46" s="14"/>
      <c r="P46" s="14"/>
      <c r="Q46" s="14"/>
      <c r="R46" s="14"/>
      <c r="S46" s="14"/>
      <c r="T46" s="14"/>
    </row>
  </sheetData>
  <sheetProtection algorithmName="SHA-512" hashValue="0+sM/H/A/ZlQL+o0jPTEwT78h5fghUR2GRd26Gci8Q20N4jCI+dUcT1MGm3/8EHiQUfyD9yE/ZteZ88NPRlkBA==" saltValue="iHVkQ9ntnPmZPwDJA5afqA==" spinCount="100000" sheet="1" selectLockedCells="1" sort="0" autoFilter="0" selectUnlockedCells="1"/>
  <mergeCells count="5">
    <mergeCell ref="B2:T2"/>
    <mergeCell ref="C4:C6"/>
    <mergeCell ref="D4:R4"/>
    <mergeCell ref="S4:S5"/>
    <mergeCell ref="T4:T5"/>
  </mergeCells>
  <pageMargins left="0.7" right="0.7" top="0.75" bottom="0.75" header="0.3" footer="0.3"/>
  <ignoredErrors>
    <ignoredError sqref="H9:N23 S7:T23" unlockedFormula="1"/>
  </ignoredErrors>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141"/>
  <sheetViews>
    <sheetView showGridLines="0" zoomScale="80" zoomScaleNormal="80" workbookViewId="0">
      <pane xSplit="3" ySplit="6" topLeftCell="D7" activePane="bottomRight" state="frozen"/>
      <selection pane="topRight" activeCell="D1" sqref="D1"/>
      <selection pane="bottomLeft" activeCell="A7" sqref="A7"/>
      <selection pane="bottomRight"/>
    </sheetView>
  </sheetViews>
  <sheetFormatPr defaultRowHeight="15"/>
  <cols>
    <col min="1" max="1" width="3.5703125" style="12" customWidth="1"/>
    <col min="2" max="2" width="38.140625" style="12" customWidth="1"/>
    <col min="3" max="15" width="25.7109375" style="12" customWidth="1"/>
    <col min="16" max="16" width="107" style="12" customWidth="1"/>
    <col min="17" max="16384" width="9.140625" style="12"/>
  </cols>
  <sheetData>
    <row r="1" spans="1:16" ht="20.100000000000001" customHeight="1">
      <c r="A1" s="14"/>
      <c r="B1" s="18"/>
      <c r="C1" s="18"/>
      <c r="D1" s="18"/>
      <c r="E1" s="18"/>
      <c r="F1" s="18"/>
      <c r="G1" s="18"/>
      <c r="H1" s="18"/>
      <c r="I1" s="18"/>
      <c r="J1" s="18"/>
      <c r="K1" s="18"/>
      <c r="L1" s="18"/>
      <c r="M1" s="18"/>
      <c r="N1" s="18"/>
      <c r="O1" s="18"/>
      <c r="P1" s="14"/>
    </row>
    <row r="2" spans="1:16" ht="20.100000000000001" customHeight="1">
      <c r="A2" s="19"/>
      <c r="B2" s="480" t="s">
        <v>562</v>
      </c>
      <c r="C2" s="481"/>
      <c r="D2" s="481"/>
      <c r="E2" s="481"/>
      <c r="F2" s="481"/>
      <c r="G2" s="481"/>
      <c r="H2" s="481"/>
      <c r="I2" s="481"/>
      <c r="J2" s="481"/>
      <c r="K2" s="481"/>
      <c r="L2" s="481"/>
      <c r="M2" s="481"/>
      <c r="N2" s="481"/>
      <c r="O2" s="482"/>
      <c r="P2" s="20"/>
    </row>
    <row r="3" spans="1:16" ht="16.5" customHeight="1">
      <c r="A3" s="14"/>
      <c r="B3" s="85"/>
      <c r="C3" s="85"/>
      <c r="D3" s="85"/>
      <c r="E3" s="85"/>
      <c r="F3" s="59"/>
      <c r="G3" s="59"/>
      <c r="H3" s="59"/>
      <c r="I3" s="59"/>
      <c r="J3" s="59"/>
      <c r="K3" s="59"/>
      <c r="L3" s="59"/>
      <c r="M3" s="59"/>
      <c r="N3" s="59"/>
      <c r="O3" s="59"/>
      <c r="P3" s="14"/>
    </row>
    <row r="4" spans="1:16" ht="45" customHeight="1">
      <c r="A4" s="19"/>
      <c r="B4" s="493" t="s">
        <v>563</v>
      </c>
      <c r="C4" s="24" t="s">
        <v>564</v>
      </c>
      <c r="D4" s="24" t="s">
        <v>565</v>
      </c>
      <c r="E4" s="24" t="s">
        <v>566</v>
      </c>
      <c r="F4" s="24" t="s">
        <v>567</v>
      </c>
      <c r="G4" s="24" t="s">
        <v>568</v>
      </c>
      <c r="H4" s="24" t="s">
        <v>569</v>
      </c>
      <c r="I4" s="24" t="s">
        <v>570</v>
      </c>
      <c r="J4" s="24" t="s">
        <v>571</v>
      </c>
      <c r="K4" s="24" t="s">
        <v>572</v>
      </c>
      <c r="L4" s="24" t="s">
        <v>573</v>
      </c>
      <c r="M4" s="24" t="s">
        <v>574</v>
      </c>
      <c r="N4" s="24" t="s">
        <v>575</v>
      </c>
      <c r="O4" s="24" t="s">
        <v>576</v>
      </c>
      <c r="P4" s="20"/>
    </row>
    <row r="5" spans="1:16" ht="20.100000000000001" customHeight="1">
      <c r="A5" s="19"/>
      <c r="B5" s="494"/>
      <c r="C5" s="93" t="s">
        <v>102</v>
      </c>
      <c r="D5" s="93" t="s">
        <v>103</v>
      </c>
      <c r="E5" s="93" t="s">
        <v>104</v>
      </c>
      <c r="F5" s="93" t="s">
        <v>105</v>
      </c>
      <c r="G5" s="93" t="s">
        <v>106</v>
      </c>
      <c r="H5" s="93" t="s">
        <v>481</v>
      </c>
      <c r="I5" s="93" t="s">
        <v>403</v>
      </c>
      <c r="J5" s="93" t="s">
        <v>482</v>
      </c>
      <c r="K5" s="93" t="s">
        <v>483</v>
      </c>
      <c r="L5" s="93" t="s">
        <v>484</v>
      </c>
      <c r="M5" s="93" t="s">
        <v>485</v>
      </c>
      <c r="N5" s="93" t="s">
        <v>486</v>
      </c>
      <c r="O5" s="93" t="s">
        <v>557</v>
      </c>
      <c r="P5" s="20"/>
    </row>
    <row r="6" spans="1:16" ht="30" customHeight="1">
      <c r="A6" s="19"/>
      <c r="B6" s="101" t="s">
        <v>577</v>
      </c>
      <c r="C6" s="102"/>
      <c r="D6" s="103"/>
      <c r="E6" s="103"/>
      <c r="F6" s="104"/>
      <c r="G6" s="103"/>
      <c r="H6" s="104"/>
      <c r="I6" s="103"/>
      <c r="J6" s="104"/>
      <c r="K6" s="103"/>
      <c r="L6" s="103"/>
      <c r="M6" s="103"/>
      <c r="N6" s="103"/>
      <c r="O6" s="103"/>
      <c r="P6" s="20"/>
    </row>
    <row r="7" spans="1:16" ht="20.100000000000001" customHeight="1">
      <c r="A7" s="19"/>
      <c r="B7" s="105"/>
      <c r="C7" s="95" t="s">
        <v>578</v>
      </c>
      <c r="D7" s="28"/>
      <c r="E7" s="28"/>
      <c r="F7" s="30"/>
      <c r="G7" s="28"/>
      <c r="H7" s="30"/>
      <c r="I7" s="28"/>
      <c r="J7" s="30"/>
      <c r="K7" s="28"/>
      <c r="L7" s="28"/>
      <c r="M7" s="28"/>
      <c r="N7" s="28"/>
      <c r="O7" s="28"/>
      <c r="P7" s="26"/>
    </row>
    <row r="8" spans="1:16" ht="20.100000000000001" customHeight="1">
      <c r="A8" s="19"/>
      <c r="B8" s="107"/>
      <c r="C8" s="108" t="s">
        <v>579</v>
      </c>
      <c r="D8" s="28"/>
      <c r="E8" s="28"/>
      <c r="F8" s="30"/>
      <c r="G8" s="28"/>
      <c r="H8" s="30"/>
      <c r="I8" s="28"/>
      <c r="J8" s="30"/>
      <c r="K8" s="28"/>
      <c r="L8" s="28"/>
      <c r="M8" s="28"/>
      <c r="N8" s="28"/>
      <c r="O8" s="28"/>
      <c r="P8" s="26"/>
    </row>
    <row r="9" spans="1:16" ht="20.100000000000001" customHeight="1">
      <c r="A9" s="19"/>
      <c r="B9" s="107"/>
      <c r="C9" s="108" t="s">
        <v>580</v>
      </c>
      <c r="D9" s="28"/>
      <c r="E9" s="28"/>
      <c r="F9" s="30"/>
      <c r="G9" s="28"/>
      <c r="H9" s="30"/>
      <c r="I9" s="28"/>
      <c r="J9" s="30"/>
      <c r="K9" s="28"/>
      <c r="L9" s="28"/>
      <c r="M9" s="28"/>
      <c r="N9" s="28"/>
      <c r="O9" s="28"/>
      <c r="P9" s="26"/>
    </row>
    <row r="10" spans="1:16" ht="20.100000000000001" customHeight="1">
      <c r="A10" s="19"/>
      <c r="B10" s="107"/>
      <c r="C10" s="95" t="s">
        <v>581</v>
      </c>
      <c r="D10" s="28"/>
      <c r="E10" s="28"/>
      <c r="F10" s="30"/>
      <c r="G10" s="28"/>
      <c r="H10" s="30"/>
      <c r="I10" s="28"/>
      <c r="J10" s="30"/>
      <c r="K10" s="28"/>
      <c r="L10" s="28"/>
      <c r="M10" s="28"/>
      <c r="N10" s="28"/>
      <c r="O10" s="28"/>
      <c r="P10" s="26"/>
    </row>
    <row r="11" spans="1:16" ht="20.100000000000001" customHeight="1">
      <c r="A11" s="19"/>
      <c r="B11" s="107"/>
      <c r="C11" s="95" t="s">
        <v>582</v>
      </c>
      <c r="D11" s="28"/>
      <c r="E11" s="28"/>
      <c r="F11" s="30"/>
      <c r="G11" s="28"/>
      <c r="H11" s="30"/>
      <c r="I11" s="28"/>
      <c r="J11" s="30"/>
      <c r="K11" s="28"/>
      <c r="L11" s="28"/>
      <c r="M11" s="28"/>
      <c r="N11" s="28"/>
      <c r="O11" s="28"/>
      <c r="P11" s="26"/>
    </row>
    <row r="12" spans="1:16" ht="20.100000000000001" customHeight="1">
      <c r="A12" s="19"/>
      <c r="B12" s="107"/>
      <c r="C12" s="95" t="s">
        <v>583</v>
      </c>
      <c r="D12" s="28"/>
      <c r="E12" s="28"/>
      <c r="F12" s="30"/>
      <c r="G12" s="28"/>
      <c r="H12" s="30"/>
      <c r="I12" s="28"/>
      <c r="J12" s="30"/>
      <c r="K12" s="28"/>
      <c r="L12" s="28"/>
      <c r="M12" s="28"/>
      <c r="N12" s="28"/>
      <c r="O12" s="28"/>
      <c r="P12" s="26"/>
    </row>
    <row r="13" spans="1:16" ht="20.100000000000001" customHeight="1">
      <c r="A13" s="19"/>
      <c r="B13" s="107"/>
      <c r="C13" s="95" t="s">
        <v>584</v>
      </c>
      <c r="D13" s="28"/>
      <c r="E13" s="28"/>
      <c r="F13" s="30"/>
      <c r="G13" s="28"/>
      <c r="H13" s="30"/>
      <c r="I13" s="28"/>
      <c r="J13" s="30"/>
      <c r="K13" s="28"/>
      <c r="L13" s="28"/>
      <c r="M13" s="28"/>
      <c r="N13" s="28"/>
      <c r="O13" s="28"/>
      <c r="P13" s="26"/>
    </row>
    <row r="14" spans="1:16" ht="20.100000000000001" customHeight="1">
      <c r="A14" s="19"/>
      <c r="B14" s="107"/>
      <c r="C14" s="108" t="s">
        <v>585</v>
      </c>
      <c r="D14" s="28"/>
      <c r="E14" s="28"/>
      <c r="F14" s="30"/>
      <c r="G14" s="28"/>
      <c r="H14" s="30"/>
      <c r="I14" s="28"/>
      <c r="J14" s="30"/>
      <c r="K14" s="28"/>
      <c r="L14" s="28"/>
      <c r="M14" s="28"/>
      <c r="N14" s="28"/>
      <c r="O14" s="28"/>
      <c r="P14" s="26"/>
    </row>
    <row r="15" spans="1:16" ht="20.100000000000001" customHeight="1">
      <c r="A15" s="19"/>
      <c r="B15" s="107"/>
      <c r="C15" s="108" t="s">
        <v>586</v>
      </c>
      <c r="D15" s="28"/>
      <c r="E15" s="28"/>
      <c r="F15" s="30"/>
      <c r="G15" s="28"/>
      <c r="H15" s="30"/>
      <c r="I15" s="28"/>
      <c r="J15" s="30"/>
      <c r="K15" s="28"/>
      <c r="L15" s="28"/>
      <c r="M15" s="28"/>
      <c r="N15" s="28"/>
      <c r="O15" s="28"/>
      <c r="P15" s="26"/>
    </row>
    <row r="16" spans="1:16" ht="20.100000000000001" customHeight="1">
      <c r="A16" s="19"/>
      <c r="B16" s="107"/>
      <c r="C16" s="95" t="s">
        <v>587</v>
      </c>
      <c r="D16" s="28"/>
      <c r="E16" s="28"/>
      <c r="F16" s="30"/>
      <c r="G16" s="28"/>
      <c r="H16" s="30"/>
      <c r="I16" s="28"/>
      <c r="J16" s="30"/>
      <c r="K16" s="28"/>
      <c r="L16" s="28"/>
      <c r="M16" s="28"/>
      <c r="N16" s="28"/>
      <c r="O16" s="28"/>
      <c r="P16" s="26"/>
    </row>
    <row r="17" spans="1:16" ht="20.100000000000001" customHeight="1">
      <c r="A17" s="19"/>
      <c r="B17" s="107"/>
      <c r="C17" s="108" t="s">
        <v>588</v>
      </c>
      <c r="D17" s="28"/>
      <c r="E17" s="28"/>
      <c r="F17" s="30"/>
      <c r="G17" s="28"/>
      <c r="H17" s="30"/>
      <c r="I17" s="28"/>
      <c r="J17" s="30"/>
      <c r="K17" s="28"/>
      <c r="L17" s="28"/>
      <c r="M17" s="28"/>
      <c r="N17" s="28"/>
      <c r="O17" s="28"/>
      <c r="P17" s="26"/>
    </row>
    <row r="18" spans="1:16" ht="20.100000000000001" customHeight="1">
      <c r="A18" s="19"/>
      <c r="B18" s="107"/>
      <c r="C18" s="108" t="s">
        <v>589</v>
      </c>
      <c r="D18" s="28"/>
      <c r="E18" s="28"/>
      <c r="F18" s="30"/>
      <c r="G18" s="28"/>
      <c r="H18" s="30"/>
      <c r="I18" s="28"/>
      <c r="J18" s="30"/>
      <c r="K18" s="28"/>
      <c r="L18" s="28"/>
      <c r="M18" s="28"/>
      <c r="N18" s="28"/>
      <c r="O18" s="28"/>
      <c r="P18" s="26"/>
    </row>
    <row r="19" spans="1:16" ht="20.100000000000001" customHeight="1">
      <c r="A19" s="19"/>
      <c r="B19" s="107"/>
      <c r="C19" s="95" t="s">
        <v>590</v>
      </c>
      <c r="D19" s="28"/>
      <c r="E19" s="28"/>
      <c r="F19" s="30"/>
      <c r="G19" s="28"/>
      <c r="H19" s="30"/>
      <c r="I19" s="28"/>
      <c r="J19" s="30"/>
      <c r="K19" s="28"/>
      <c r="L19" s="28"/>
      <c r="M19" s="28"/>
      <c r="N19" s="28"/>
      <c r="O19" s="28"/>
      <c r="P19" s="26"/>
    </row>
    <row r="20" spans="1:16" ht="20.100000000000001" customHeight="1">
      <c r="A20" s="19"/>
      <c r="B20" s="107"/>
      <c r="C20" s="108" t="s">
        <v>591</v>
      </c>
      <c r="D20" s="28"/>
      <c r="E20" s="28"/>
      <c r="F20" s="30"/>
      <c r="G20" s="28"/>
      <c r="H20" s="30"/>
      <c r="I20" s="28"/>
      <c r="J20" s="30"/>
      <c r="K20" s="28"/>
      <c r="L20" s="28"/>
      <c r="M20" s="28"/>
      <c r="N20" s="28"/>
      <c r="O20" s="28"/>
      <c r="P20" s="26"/>
    </row>
    <row r="21" spans="1:16" ht="20.100000000000001" customHeight="1">
      <c r="A21" s="19"/>
      <c r="B21" s="107"/>
      <c r="C21" s="108" t="s">
        <v>592</v>
      </c>
      <c r="D21" s="28"/>
      <c r="E21" s="28"/>
      <c r="F21" s="30"/>
      <c r="G21" s="28"/>
      <c r="H21" s="30"/>
      <c r="I21" s="28"/>
      <c r="J21" s="30"/>
      <c r="K21" s="28"/>
      <c r="L21" s="28"/>
      <c r="M21" s="28"/>
      <c r="N21" s="28"/>
      <c r="O21" s="28"/>
      <c r="P21" s="26"/>
    </row>
    <row r="22" spans="1:16" ht="20.100000000000001" customHeight="1">
      <c r="A22" s="19"/>
      <c r="B22" s="107"/>
      <c r="C22" s="108" t="s">
        <v>593</v>
      </c>
      <c r="D22" s="28"/>
      <c r="E22" s="28"/>
      <c r="F22" s="30"/>
      <c r="G22" s="28"/>
      <c r="H22" s="30"/>
      <c r="I22" s="28"/>
      <c r="J22" s="30"/>
      <c r="K22" s="28"/>
      <c r="L22" s="28"/>
      <c r="M22" s="28"/>
      <c r="N22" s="28"/>
      <c r="O22" s="28"/>
      <c r="P22" s="26"/>
    </row>
    <row r="23" spans="1:16" ht="20.100000000000001" customHeight="1">
      <c r="A23" s="19"/>
      <c r="B23" s="109"/>
      <c r="C23" s="95" t="s">
        <v>594</v>
      </c>
      <c r="D23" s="28"/>
      <c r="E23" s="28"/>
      <c r="F23" s="30"/>
      <c r="G23" s="28"/>
      <c r="H23" s="30"/>
      <c r="I23" s="28"/>
      <c r="J23" s="30"/>
      <c r="K23" s="28"/>
      <c r="L23" s="28"/>
      <c r="M23" s="28"/>
      <c r="N23" s="28"/>
      <c r="O23" s="28"/>
      <c r="P23" s="54"/>
    </row>
    <row r="24" spans="1:16" ht="15" customHeight="1">
      <c r="A24" s="19"/>
      <c r="B24" s="491" t="s">
        <v>595</v>
      </c>
      <c r="C24" s="492"/>
      <c r="D24" s="28"/>
      <c r="E24" s="28"/>
      <c r="F24" s="30"/>
      <c r="G24" s="28"/>
      <c r="H24" s="30"/>
      <c r="I24" s="28"/>
      <c r="J24" s="30"/>
      <c r="K24" s="28"/>
      <c r="L24" s="28"/>
      <c r="M24" s="28"/>
      <c r="N24" s="28"/>
      <c r="O24" s="28"/>
      <c r="P24" s="110" t="s">
        <v>596</v>
      </c>
    </row>
    <row r="25" spans="1:16" ht="20.100000000000001" customHeight="1">
      <c r="A25" s="19"/>
      <c r="B25" s="487" t="s">
        <v>597</v>
      </c>
      <c r="C25" s="488"/>
      <c r="D25" s="28"/>
      <c r="E25" s="28"/>
      <c r="F25" s="30"/>
      <c r="G25" s="28"/>
      <c r="H25" s="194"/>
      <c r="I25" s="28"/>
      <c r="J25" s="194"/>
      <c r="K25" s="28"/>
      <c r="L25" s="28"/>
      <c r="M25" s="28"/>
      <c r="N25" s="28"/>
      <c r="O25" s="28"/>
      <c r="P25" s="110" t="s">
        <v>596</v>
      </c>
    </row>
    <row r="26" spans="1:16" ht="19.5" customHeight="1">
      <c r="A26" s="14"/>
      <c r="B26" s="59"/>
      <c r="C26" s="59"/>
      <c r="D26" s="196"/>
      <c r="E26" s="196"/>
      <c r="F26" s="196"/>
      <c r="G26" s="196"/>
      <c r="H26" s="196"/>
      <c r="I26" s="196"/>
      <c r="J26" s="196"/>
      <c r="K26" s="196"/>
      <c r="L26" s="196"/>
      <c r="M26" s="196"/>
      <c r="N26" s="196"/>
      <c r="O26" s="196"/>
      <c r="P26" s="33"/>
    </row>
    <row r="27" spans="1:16" ht="45" customHeight="1">
      <c r="A27" s="19"/>
      <c r="B27" s="493" t="s">
        <v>563</v>
      </c>
      <c r="C27" s="24" t="s">
        <v>564</v>
      </c>
      <c r="D27" s="197" t="s">
        <v>565</v>
      </c>
      <c r="E27" s="197" t="s">
        <v>566</v>
      </c>
      <c r="F27" s="197" t="s">
        <v>567</v>
      </c>
      <c r="G27" s="197" t="s">
        <v>568</v>
      </c>
      <c r="H27" s="197" t="s">
        <v>569</v>
      </c>
      <c r="I27" s="197" t="s">
        <v>570</v>
      </c>
      <c r="J27" s="197" t="s">
        <v>571</v>
      </c>
      <c r="K27" s="197" t="s">
        <v>572</v>
      </c>
      <c r="L27" s="197" t="s">
        <v>573</v>
      </c>
      <c r="M27" s="197" t="s">
        <v>574</v>
      </c>
      <c r="N27" s="197" t="s">
        <v>575</v>
      </c>
      <c r="O27" s="197" t="s">
        <v>576</v>
      </c>
      <c r="P27" s="26"/>
    </row>
    <row r="28" spans="1:16" ht="20.100000000000001" customHeight="1">
      <c r="A28" s="19"/>
      <c r="B28" s="494"/>
      <c r="C28" s="93" t="s">
        <v>102</v>
      </c>
      <c r="D28" s="198" t="s">
        <v>103</v>
      </c>
      <c r="E28" s="198" t="s">
        <v>104</v>
      </c>
      <c r="F28" s="198" t="s">
        <v>105</v>
      </c>
      <c r="G28" s="198" t="s">
        <v>106</v>
      </c>
      <c r="H28" s="198" t="s">
        <v>481</v>
      </c>
      <c r="I28" s="198" t="s">
        <v>403</v>
      </c>
      <c r="J28" s="198" t="s">
        <v>482</v>
      </c>
      <c r="K28" s="198" t="s">
        <v>483</v>
      </c>
      <c r="L28" s="198" t="s">
        <v>484</v>
      </c>
      <c r="M28" s="198" t="s">
        <v>485</v>
      </c>
      <c r="N28" s="198" t="s">
        <v>486</v>
      </c>
      <c r="O28" s="198" t="s">
        <v>557</v>
      </c>
      <c r="P28" s="26"/>
    </row>
    <row r="29" spans="1:16" ht="45" customHeight="1">
      <c r="A29" s="19"/>
      <c r="B29" s="101" t="s">
        <v>598</v>
      </c>
      <c r="C29" s="102"/>
      <c r="D29" s="28"/>
      <c r="E29" s="28"/>
      <c r="F29" s="30"/>
      <c r="G29" s="28"/>
      <c r="H29" s="30"/>
      <c r="I29" s="28"/>
      <c r="J29" s="30"/>
      <c r="K29" s="28"/>
      <c r="L29" s="28"/>
      <c r="M29" s="28"/>
      <c r="N29" s="28"/>
      <c r="O29" s="28"/>
      <c r="P29" s="26"/>
    </row>
    <row r="30" spans="1:16" ht="20.100000000000001" customHeight="1">
      <c r="A30" s="19"/>
      <c r="B30" s="105"/>
      <c r="C30" s="95" t="s">
        <v>578</v>
      </c>
      <c r="D30" s="28"/>
      <c r="E30" s="28"/>
      <c r="F30" s="30"/>
      <c r="G30" s="28"/>
      <c r="H30" s="30"/>
      <c r="I30" s="28"/>
      <c r="J30" s="30"/>
      <c r="K30" s="28"/>
      <c r="L30" s="28"/>
      <c r="M30" s="28"/>
      <c r="N30" s="28"/>
      <c r="O30" s="28"/>
      <c r="P30" s="26"/>
    </row>
    <row r="31" spans="1:16" ht="20.100000000000001" customHeight="1">
      <c r="A31" s="19"/>
      <c r="B31" s="107"/>
      <c r="C31" s="108" t="s">
        <v>579</v>
      </c>
      <c r="D31" s="28"/>
      <c r="E31" s="28"/>
      <c r="F31" s="30"/>
      <c r="G31" s="28"/>
      <c r="H31" s="30"/>
      <c r="I31" s="28"/>
      <c r="J31" s="30"/>
      <c r="K31" s="28"/>
      <c r="L31" s="28"/>
      <c r="M31" s="28"/>
      <c r="N31" s="28"/>
      <c r="O31" s="28"/>
      <c r="P31" s="26"/>
    </row>
    <row r="32" spans="1:16" ht="20.100000000000001" customHeight="1">
      <c r="A32" s="19"/>
      <c r="B32" s="107"/>
      <c r="C32" s="108" t="s">
        <v>580</v>
      </c>
      <c r="D32" s="28"/>
      <c r="E32" s="28"/>
      <c r="F32" s="30"/>
      <c r="G32" s="28"/>
      <c r="H32" s="30"/>
      <c r="I32" s="28"/>
      <c r="J32" s="30"/>
      <c r="K32" s="28"/>
      <c r="L32" s="28"/>
      <c r="M32" s="28"/>
      <c r="N32" s="28"/>
      <c r="O32" s="28"/>
      <c r="P32" s="26"/>
    </row>
    <row r="33" spans="1:16" ht="20.100000000000001" customHeight="1">
      <c r="A33" s="19"/>
      <c r="B33" s="107"/>
      <c r="C33" s="95" t="s">
        <v>581</v>
      </c>
      <c r="D33" s="28"/>
      <c r="E33" s="28"/>
      <c r="F33" s="30"/>
      <c r="G33" s="28"/>
      <c r="H33" s="30"/>
      <c r="I33" s="28"/>
      <c r="J33" s="30"/>
      <c r="K33" s="28"/>
      <c r="L33" s="28"/>
      <c r="M33" s="28"/>
      <c r="N33" s="28"/>
      <c r="O33" s="28"/>
      <c r="P33" s="26"/>
    </row>
    <row r="34" spans="1:16" ht="20.100000000000001" customHeight="1">
      <c r="A34" s="19"/>
      <c r="B34" s="107"/>
      <c r="C34" s="95" t="s">
        <v>582</v>
      </c>
      <c r="D34" s="28"/>
      <c r="E34" s="28"/>
      <c r="F34" s="30"/>
      <c r="G34" s="28"/>
      <c r="H34" s="30"/>
      <c r="I34" s="28"/>
      <c r="J34" s="30"/>
      <c r="K34" s="28"/>
      <c r="L34" s="28"/>
      <c r="M34" s="28"/>
      <c r="N34" s="28"/>
      <c r="O34" s="28"/>
      <c r="P34" s="26"/>
    </row>
    <row r="35" spans="1:16" ht="20.100000000000001" customHeight="1">
      <c r="A35" s="19"/>
      <c r="B35" s="107"/>
      <c r="C35" s="95" t="s">
        <v>583</v>
      </c>
      <c r="D35" s="28"/>
      <c r="E35" s="28"/>
      <c r="F35" s="30"/>
      <c r="G35" s="28"/>
      <c r="H35" s="30"/>
      <c r="I35" s="28"/>
      <c r="J35" s="30"/>
      <c r="K35" s="28"/>
      <c r="L35" s="28"/>
      <c r="M35" s="28"/>
      <c r="N35" s="28"/>
      <c r="O35" s="28"/>
      <c r="P35" s="26"/>
    </row>
    <row r="36" spans="1:16" ht="20.100000000000001" customHeight="1">
      <c r="A36" s="19"/>
      <c r="B36" s="107"/>
      <c r="C36" s="95" t="s">
        <v>584</v>
      </c>
      <c r="D36" s="28"/>
      <c r="E36" s="28"/>
      <c r="F36" s="30"/>
      <c r="G36" s="28"/>
      <c r="H36" s="30"/>
      <c r="I36" s="28"/>
      <c r="J36" s="30"/>
      <c r="K36" s="28"/>
      <c r="L36" s="28"/>
      <c r="M36" s="28"/>
      <c r="N36" s="28"/>
      <c r="O36" s="28"/>
      <c r="P36" s="26"/>
    </row>
    <row r="37" spans="1:16" ht="20.100000000000001" customHeight="1">
      <c r="A37" s="19"/>
      <c r="B37" s="107"/>
      <c r="C37" s="108" t="s">
        <v>585</v>
      </c>
      <c r="D37" s="28"/>
      <c r="E37" s="28"/>
      <c r="F37" s="30"/>
      <c r="G37" s="28"/>
      <c r="H37" s="30"/>
      <c r="I37" s="28"/>
      <c r="J37" s="30"/>
      <c r="K37" s="28"/>
      <c r="L37" s="28"/>
      <c r="M37" s="28"/>
      <c r="N37" s="28"/>
      <c r="O37" s="28"/>
      <c r="P37" s="26"/>
    </row>
    <row r="38" spans="1:16" ht="20.100000000000001" customHeight="1">
      <c r="A38" s="19"/>
      <c r="B38" s="107"/>
      <c r="C38" s="108" t="s">
        <v>586</v>
      </c>
      <c r="D38" s="28"/>
      <c r="E38" s="28"/>
      <c r="F38" s="30"/>
      <c r="G38" s="28"/>
      <c r="H38" s="30"/>
      <c r="I38" s="28"/>
      <c r="J38" s="30"/>
      <c r="K38" s="28"/>
      <c r="L38" s="28"/>
      <c r="M38" s="28"/>
      <c r="N38" s="28"/>
      <c r="O38" s="28"/>
      <c r="P38" s="26"/>
    </row>
    <row r="39" spans="1:16" ht="20.100000000000001" customHeight="1">
      <c r="A39" s="19"/>
      <c r="B39" s="107"/>
      <c r="C39" s="95" t="s">
        <v>587</v>
      </c>
      <c r="D39" s="28"/>
      <c r="E39" s="28"/>
      <c r="F39" s="30"/>
      <c r="G39" s="28"/>
      <c r="H39" s="30"/>
      <c r="I39" s="28"/>
      <c r="J39" s="30"/>
      <c r="K39" s="28"/>
      <c r="L39" s="28"/>
      <c r="M39" s="28"/>
      <c r="N39" s="28"/>
      <c r="O39" s="28"/>
      <c r="P39" s="26"/>
    </row>
    <row r="40" spans="1:16" ht="20.100000000000001" customHeight="1">
      <c r="A40" s="19"/>
      <c r="B40" s="107"/>
      <c r="C40" s="108" t="s">
        <v>588</v>
      </c>
      <c r="D40" s="28"/>
      <c r="E40" s="28"/>
      <c r="F40" s="30"/>
      <c r="G40" s="28"/>
      <c r="H40" s="30"/>
      <c r="I40" s="28"/>
      <c r="J40" s="30"/>
      <c r="K40" s="28"/>
      <c r="L40" s="28"/>
      <c r="M40" s="28"/>
      <c r="N40" s="28"/>
      <c r="O40" s="28"/>
      <c r="P40" s="26"/>
    </row>
    <row r="41" spans="1:16" ht="20.100000000000001" customHeight="1">
      <c r="A41" s="19"/>
      <c r="B41" s="107"/>
      <c r="C41" s="108" t="s">
        <v>589</v>
      </c>
      <c r="D41" s="28"/>
      <c r="E41" s="28"/>
      <c r="F41" s="30"/>
      <c r="G41" s="28"/>
      <c r="H41" s="30"/>
      <c r="I41" s="28"/>
      <c r="J41" s="30"/>
      <c r="K41" s="28"/>
      <c r="L41" s="28"/>
      <c r="M41" s="28"/>
      <c r="N41" s="28"/>
      <c r="O41" s="28"/>
      <c r="P41" s="26"/>
    </row>
    <row r="42" spans="1:16" ht="20.100000000000001" customHeight="1">
      <c r="A42" s="19"/>
      <c r="B42" s="107"/>
      <c r="C42" s="95" t="s">
        <v>590</v>
      </c>
      <c r="D42" s="28"/>
      <c r="E42" s="28"/>
      <c r="F42" s="30"/>
      <c r="G42" s="28"/>
      <c r="H42" s="30"/>
      <c r="I42" s="28"/>
      <c r="J42" s="30"/>
      <c r="K42" s="28"/>
      <c r="L42" s="28"/>
      <c r="M42" s="28"/>
      <c r="N42" s="28"/>
      <c r="O42" s="28"/>
      <c r="P42" s="26"/>
    </row>
    <row r="43" spans="1:16" ht="20.100000000000001" customHeight="1">
      <c r="A43" s="19"/>
      <c r="B43" s="107"/>
      <c r="C43" s="108" t="s">
        <v>591</v>
      </c>
      <c r="D43" s="28"/>
      <c r="E43" s="28"/>
      <c r="F43" s="30"/>
      <c r="G43" s="28"/>
      <c r="H43" s="30"/>
      <c r="I43" s="28"/>
      <c r="J43" s="30"/>
      <c r="K43" s="28"/>
      <c r="L43" s="28"/>
      <c r="M43" s="28"/>
      <c r="N43" s="28"/>
      <c r="O43" s="28"/>
      <c r="P43" s="26"/>
    </row>
    <row r="44" spans="1:16" ht="20.100000000000001" customHeight="1">
      <c r="A44" s="19"/>
      <c r="B44" s="107"/>
      <c r="C44" s="108" t="s">
        <v>592</v>
      </c>
      <c r="D44" s="28"/>
      <c r="E44" s="28"/>
      <c r="F44" s="30"/>
      <c r="G44" s="28"/>
      <c r="H44" s="30"/>
      <c r="I44" s="28"/>
      <c r="J44" s="30"/>
      <c r="K44" s="28"/>
      <c r="L44" s="28"/>
      <c r="M44" s="28"/>
      <c r="N44" s="28"/>
      <c r="O44" s="28"/>
      <c r="P44" s="26"/>
    </row>
    <row r="45" spans="1:16" ht="20.100000000000001" customHeight="1">
      <c r="A45" s="19"/>
      <c r="B45" s="107"/>
      <c r="C45" s="108" t="s">
        <v>593</v>
      </c>
      <c r="D45" s="28"/>
      <c r="E45" s="28"/>
      <c r="F45" s="30"/>
      <c r="G45" s="28"/>
      <c r="H45" s="30"/>
      <c r="I45" s="28"/>
      <c r="J45" s="30"/>
      <c r="K45" s="28"/>
      <c r="L45" s="28"/>
      <c r="M45" s="28"/>
      <c r="N45" s="28"/>
      <c r="O45" s="28"/>
      <c r="P45" s="26"/>
    </row>
    <row r="46" spans="1:16" ht="20.100000000000001" customHeight="1">
      <c r="A46" s="19"/>
      <c r="B46" s="109"/>
      <c r="C46" s="95" t="s">
        <v>594</v>
      </c>
      <c r="D46" s="28"/>
      <c r="E46" s="28"/>
      <c r="F46" s="30"/>
      <c r="G46" s="28"/>
      <c r="H46" s="30"/>
      <c r="I46" s="28"/>
      <c r="J46" s="30"/>
      <c r="K46" s="28"/>
      <c r="L46" s="28"/>
      <c r="M46" s="28"/>
      <c r="N46" s="28"/>
      <c r="O46" s="28"/>
      <c r="P46" s="54"/>
    </row>
    <row r="47" spans="1:16" ht="20.100000000000001" customHeight="1">
      <c r="A47" s="19"/>
      <c r="B47" s="491" t="s">
        <v>595</v>
      </c>
      <c r="C47" s="492"/>
      <c r="D47" s="28"/>
      <c r="E47" s="28"/>
      <c r="F47" s="30"/>
      <c r="G47" s="28"/>
      <c r="H47" s="30"/>
      <c r="I47" s="28"/>
      <c r="J47" s="30"/>
      <c r="K47" s="28"/>
      <c r="L47" s="28"/>
      <c r="M47" s="28"/>
      <c r="N47" s="28"/>
      <c r="O47" s="28"/>
      <c r="P47" s="110" t="s">
        <v>599</v>
      </c>
    </row>
    <row r="48" spans="1:16" ht="20.100000000000001" customHeight="1">
      <c r="A48" s="19"/>
      <c r="B48" s="487" t="s">
        <v>597</v>
      </c>
      <c r="C48" s="488"/>
      <c r="D48" s="28"/>
      <c r="E48" s="28"/>
      <c r="F48" s="30"/>
      <c r="G48" s="28"/>
      <c r="H48" s="194"/>
      <c r="I48" s="28"/>
      <c r="J48" s="194"/>
      <c r="K48" s="28"/>
      <c r="L48" s="28"/>
      <c r="M48" s="28"/>
      <c r="N48" s="28"/>
      <c r="O48" s="28"/>
      <c r="P48" s="110" t="s">
        <v>596</v>
      </c>
    </row>
    <row r="49" spans="1:16" ht="20.100000000000001" customHeight="1">
      <c r="A49" s="14"/>
      <c r="B49" s="59"/>
      <c r="C49" s="59"/>
      <c r="D49" s="196"/>
      <c r="E49" s="196"/>
      <c r="F49" s="196"/>
      <c r="G49" s="196"/>
      <c r="H49" s="196"/>
      <c r="I49" s="196"/>
      <c r="J49" s="196"/>
      <c r="K49" s="196"/>
      <c r="L49" s="196"/>
      <c r="M49" s="196"/>
      <c r="N49" s="196"/>
      <c r="O49" s="196"/>
      <c r="P49" s="33"/>
    </row>
    <row r="50" spans="1:16" ht="45" customHeight="1">
      <c r="A50" s="19"/>
      <c r="B50" s="493" t="s">
        <v>563</v>
      </c>
      <c r="C50" s="24" t="s">
        <v>564</v>
      </c>
      <c r="D50" s="197" t="s">
        <v>565</v>
      </c>
      <c r="E50" s="197" t="s">
        <v>566</v>
      </c>
      <c r="F50" s="197" t="s">
        <v>567</v>
      </c>
      <c r="G50" s="197" t="s">
        <v>568</v>
      </c>
      <c r="H50" s="197" t="s">
        <v>569</v>
      </c>
      <c r="I50" s="197" t="s">
        <v>570</v>
      </c>
      <c r="J50" s="197" t="s">
        <v>571</v>
      </c>
      <c r="K50" s="197" t="s">
        <v>572</v>
      </c>
      <c r="L50" s="197" t="s">
        <v>573</v>
      </c>
      <c r="M50" s="197" t="s">
        <v>574</v>
      </c>
      <c r="N50" s="197" t="s">
        <v>575</v>
      </c>
      <c r="O50" s="197" t="s">
        <v>576</v>
      </c>
      <c r="P50" s="26"/>
    </row>
    <row r="51" spans="1:16" ht="20.100000000000001" customHeight="1">
      <c r="A51" s="19"/>
      <c r="B51" s="494"/>
      <c r="C51" s="93" t="s">
        <v>102</v>
      </c>
      <c r="D51" s="198" t="s">
        <v>103</v>
      </c>
      <c r="E51" s="198" t="s">
        <v>104</v>
      </c>
      <c r="F51" s="198" t="s">
        <v>105</v>
      </c>
      <c r="G51" s="198" t="s">
        <v>106</v>
      </c>
      <c r="H51" s="198" t="s">
        <v>481</v>
      </c>
      <c r="I51" s="198" t="s">
        <v>403</v>
      </c>
      <c r="J51" s="198" t="s">
        <v>482</v>
      </c>
      <c r="K51" s="198" t="s">
        <v>483</v>
      </c>
      <c r="L51" s="198" t="s">
        <v>484</v>
      </c>
      <c r="M51" s="198" t="s">
        <v>485</v>
      </c>
      <c r="N51" s="198" t="s">
        <v>486</v>
      </c>
      <c r="O51" s="198" t="s">
        <v>557</v>
      </c>
      <c r="P51" s="26"/>
    </row>
    <row r="52" spans="1:16" ht="45" customHeight="1">
      <c r="A52" s="19"/>
      <c r="B52" s="101" t="s">
        <v>600</v>
      </c>
      <c r="C52" s="102"/>
      <c r="D52" s="28"/>
      <c r="E52" s="28"/>
      <c r="F52" s="30"/>
      <c r="G52" s="28"/>
      <c r="H52" s="30"/>
      <c r="I52" s="28"/>
      <c r="J52" s="30"/>
      <c r="K52" s="28"/>
      <c r="L52" s="28"/>
      <c r="M52" s="28"/>
      <c r="N52" s="28"/>
      <c r="O52" s="28"/>
      <c r="P52" s="26"/>
    </row>
    <row r="53" spans="1:16" ht="20.100000000000001" customHeight="1">
      <c r="A53" s="19"/>
      <c r="B53" s="105"/>
      <c r="C53" s="95" t="s">
        <v>578</v>
      </c>
      <c r="D53" s="28"/>
      <c r="E53" s="28"/>
      <c r="F53" s="30"/>
      <c r="G53" s="28"/>
      <c r="H53" s="30"/>
      <c r="I53" s="28"/>
      <c r="J53" s="30"/>
      <c r="K53" s="28"/>
      <c r="L53" s="28"/>
      <c r="M53" s="28"/>
      <c r="N53" s="28"/>
      <c r="O53" s="28"/>
      <c r="P53" s="26"/>
    </row>
    <row r="54" spans="1:16" ht="20.100000000000001" customHeight="1">
      <c r="A54" s="19"/>
      <c r="B54" s="107"/>
      <c r="C54" s="108" t="s">
        <v>579</v>
      </c>
      <c r="D54" s="28"/>
      <c r="E54" s="28"/>
      <c r="F54" s="30"/>
      <c r="G54" s="28"/>
      <c r="H54" s="30"/>
      <c r="I54" s="28"/>
      <c r="J54" s="30"/>
      <c r="K54" s="28"/>
      <c r="L54" s="28"/>
      <c r="M54" s="28"/>
      <c r="N54" s="28"/>
      <c r="O54" s="28"/>
      <c r="P54" s="26"/>
    </row>
    <row r="55" spans="1:16" ht="20.100000000000001" customHeight="1">
      <c r="A55" s="19"/>
      <c r="B55" s="107"/>
      <c r="C55" s="108" t="s">
        <v>580</v>
      </c>
      <c r="D55" s="28"/>
      <c r="E55" s="28"/>
      <c r="F55" s="30"/>
      <c r="G55" s="28"/>
      <c r="H55" s="30"/>
      <c r="I55" s="28"/>
      <c r="J55" s="30"/>
      <c r="K55" s="28"/>
      <c r="L55" s="28"/>
      <c r="M55" s="28"/>
      <c r="N55" s="28"/>
      <c r="O55" s="28"/>
      <c r="P55" s="26"/>
    </row>
    <row r="56" spans="1:16" ht="20.100000000000001" customHeight="1">
      <c r="A56" s="19"/>
      <c r="B56" s="107"/>
      <c r="C56" s="95" t="s">
        <v>581</v>
      </c>
      <c r="D56" s="28"/>
      <c r="E56" s="28"/>
      <c r="F56" s="30"/>
      <c r="G56" s="28"/>
      <c r="H56" s="30"/>
      <c r="I56" s="28"/>
      <c r="J56" s="30"/>
      <c r="K56" s="28"/>
      <c r="L56" s="28"/>
      <c r="M56" s="28"/>
      <c r="N56" s="28"/>
      <c r="O56" s="28"/>
      <c r="P56" s="26"/>
    </row>
    <row r="57" spans="1:16" ht="20.100000000000001" customHeight="1">
      <c r="A57" s="19"/>
      <c r="B57" s="107"/>
      <c r="C57" s="95" t="s">
        <v>582</v>
      </c>
      <c r="D57" s="28"/>
      <c r="E57" s="28"/>
      <c r="F57" s="30"/>
      <c r="G57" s="28"/>
      <c r="H57" s="30"/>
      <c r="I57" s="28"/>
      <c r="J57" s="30"/>
      <c r="K57" s="28"/>
      <c r="L57" s="28"/>
      <c r="M57" s="28"/>
      <c r="N57" s="28"/>
      <c r="O57" s="28"/>
      <c r="P57" s="26"/>
    </row>
    <row r="58" spans="1:16" ht="20.100000000000001" customHeight="1">
      <c r="A58" s="19"/>
      <c r="B58" s="107"/>
      <c r="C58" s="95" t="s">
        <v>583</v>
      </c>
      <c r="D58" s="28"/>
      <c r="E58" s="28"/>
      <c r="F58" s="30"/>
      <c r="G58" s="28"/>
      <c r="H58" s="30"/>
      <c r="I58" s="28"/>
      <c r="J58" s="30"/>
      <c r="K58" s="28"/>
      <c r="L58" s="28"/>
      <c r="M58" s="28"/>
      <c r="N58" s="28"/>
      <c r="O58" s="28"/>
      <c r="P58" s="26"/>
    </row>
    <row r="59" spans="1:16" ht="20.100000000000001" customHeight="1">
      <c r="A59" s="19"/>
      <c r="B59" s="107"/>
      <c r="C59" s="95" t="s">
        <v>584</v>
      </c>
      <c r="D59" s="28"/>
      <c r="E59" s="28"/>
      <c r="F59" s="30"/>
      <c r="G59" s="28"/>
      <c r="H59" s="30"/>
      <c r="I59" s="28"/>
      <c r="J59" s="30"/>
      <c r="K59" s="28"/>
      <c r="L59" s="28"/>
      <c r="M59" s="28"/>
      <c r="N59" s="28"/>
      <c r="O59" s="28"/>
      <c r="P59" s="26"/>
    </row>
    <row r="60" spans="1:16" ht="20.100000000000001" customHeight="1">
      <c r="A60" s="19"/>
      <c r="B60" s="107"/>
      <c r="C60" s="108" t="s">
        <v>585</v>
      </c>
      <c r="D60" s="28"/>
      <c r="E60" s="28"/>
      <c r="F60" s="30"/>
      <c r="G60" s="28"/>
      <c r="H60" s="30"/>
      <c r="I60" s="28"/>
      <c r="J60" s="30"/>
      <c r="K60" s="28"/>
      <c r="L60" s="28"/>
      <c r="M60" s="28"/>
      <c r="N60" s="28"/>
      <c r="O60" s="28"/>
      <c r="P60" s="26"/>
    </row>
    <row r="61" spans="1:16" ht="20.100000000000001" customHeight="1">
      <c r="A61" s="19"/>
      <c r="B61" s="107"/>
      <c r="C61" s="108" t="s">
        <v>586</v>
      </c>
      <c r="D61" s="28"/>
      <c r="E61" s="28"/>
      <c r="F61" s="30"/>
      <c r="G61" s="28"/>
      <c r="H61" s="30"/>
      <c r="I61" s="28"/>
      <c r="J61" s="30"/>
      <c r="K61" s="28"/>
      <c r="L61" s="28"/>
      <c r="M61" s="28"/>
      <c r="N61" s="28"/>
      <c r="O61" s="28"/>
      <c r="P61" s="26"/>
    </row>
    <row r="62" spans="1:16" ht="20.100000000000001" customHeight="1">
      <c r="A62" s="19"/>
      <c r="B62" s="107"/>
      <c r="C62" s="95" t="s">
        <v>587</v>
      </c>
      <c r="D62" s="28"/>
      <c r="E62" s="28"/>
      <c r="F62" s="30"/>
      <c r="G62" s="28"/>
      <c r="H62" s="30"/>
      <c r="I62" s="28"/>
      <c r="J62" s="30"/>
      <c r="K62" s="28"/>
      <c r="L62" s="28"/>
      <c r="M62" s="28"/>
      <c r="N62" s="28"/>
      <c r="O62" s="28"/>
      <c r="P62" s="26"/>
    </row>
    <row r="63" spans="1:16" ht="20.100000000000001" customHeight="1">
      <c r="A63" s="19"/>
      <c r="B63" s="107"/>
      <c r="C63" s="108" t="s">
        <v>588</v>
      </c>
      <c r="D63" s="28"/>
      <c r="E63" s="28"/>
      <c r="F63" s="30"/>
      <c r="G63" s="28"/>
      <c r="H63" s="30"/>
      <c r="I63" s="28"/>
      <c r="J63" s="30"/>
      <c r="K63" s="28"/>
      <c r="L63" s="28"/>
      <c r="M63" s="28"/>
      <c r="N63" s="28"/>
      <c r="O63" s="28"/>
      <c r="P63" s="26"/>
    </row>
    <row r="64" spans="1:16" ht="20.100000000000001" customHeight="1">
      <c r="A64" s="19"/>
      <c r="B64" s="107"/>
      <c r="C64" s="108" t="s">
        <v>589</v>
      </c>
      <c r="D64" s="28"/>
      <c r="E64" s="28"/>
      <c r="F64" s="30"/>
      <c r="G64" s="28"/>
      <c r="H64" s="30"/>
      <c r="I64" s="28"/>
      <c r="J64" s="30"/>
      <c r="K64" s="28"/>
      <c r="L64" s="28"/>
      <c r="M64" s="28"/>
      <c r="N64" s="28"/>
      <c r="O64" s="28"/>
      <c r="P64" s="26"/>
    </row>
    <row r="65" spans="1:16" ht="20.100000000000001" customHeight="1">
      <c r="A65" s="19"/>
      <c r="B65" s="107"/>
      <c r="C65" s="95" t="s">
        <v>590</v>
      </c>
      <c r="D65" s="28"/>
      <c r="E65" s="28"/>
      <c r="F65" s="30"/>
      <c r="G65" s="28"/>
      <c r="H65" s="30"/>
      <c r="I65" s="28"/>
      <c r="J65" s="30"/>
      <c r="K65" s="28"/>
      <c r="L65" s="28"/>
      <c r="M65" s="28"/>
      <c r="N65" s="28"/>
      <c r="O65" s="28"/>
      <c r="P65" s="26"/>
    </row>
    <row r="66" spans="1:16" ht="20.100000000000001" customHeight="1">
      <c r="A66" s="19"/>
      <c r="B66" s="107"/>
      <c r="C66" s="108" t="s">
        <v>591</v>
      </c>
      <c r="D66" s="28"/>
      <c r="E66" s="28"/>
      <c r="F66" s="30"/>
      <c r="G66" s="28"/>
      <c r="H66" s="30"/>
      <c r="I66" s="28"/>
      <c r="J66" s="30"/>
      <c r="K66" s="28"/>
      <c r="L66" s="28"/>
      <c r="M66" s="28"/>
      <c r="N66" s="28"/>
      <c r="O66" s="28"/>
      <c r="P66" s="26"/>
    </row>
    <row r="67" spans="1:16" ht="20.100000000000001" customHeight="1">
      <c r="A67" s="19"/>
      <c r="B67" s="107"/>
      <c r="C67" s="108" t="s">
        <v>592</v>
      </c>
      <c r="D67" s="28"/>
      <c r="E67" s="28"/>
      <c r="F67" s="30"/>
      <c r="G67" s="28"/>
      <c r="H67" s="30"/>
      <c r="I67" s="28"/>
      <c r="J67" s="30"/>
      <c r="K67" s="28"/>
      <c r="L67" s="28"/>
      <c r="M67" s="28"/>
      <c r="N67" s="28"/>
      <c r="O67" s="28"/>
      <c r="P67" s="26"/>
    </row>
    <row r="68" spans="1:16" ht="20.100000000000001" customHeight="1">
      <c r="A68" s="19"/>
      <c r="B68" s="107"/>
      <c r="C68" s="108" t="s">
        <v>593</v>
      </c>
      <c r="D68" s="28"/>
      <c r="E68" s="28"/>
      <c r="F68" s="30"/>
      <c r="G68" s="28"/>
      <c r="H68" s="30"/>
      <c r="I68" s="28"/>
      <c r="J68" s="30"/>
      <c r="K68" s="28"/>
      <c r="L68" s="28"/>
      <c r="M68" s="28"/>
      <c r="N68" s="28"/>
      <c r="O68" s="28"/>
      <c r="P68" s="26"/>
    </row>
    <row r="69" spans="1:16" ht="20.100000000000001" customHeight="1">
      <c r="A69" s="19"/>
      <c r="B69" s="109"/>
      <c r="C69" s="95" t="s">
        <v>594</v>
      </c>
      <c r="D69" s="28"/>
      <c r="E69" s="28"/>
      <c r="F69" s="30"/>
      <c r="G69" s="28"/>
      <c r="H69" s="30"/>
      <c r="I69" s="28"/>
      <c r="J69" s="30"/>
      <c r="K69" s="28"/>
      <c r="L69" s="28"/>
      <c r="M69" s="28"/>
      <c r="N69" s="28"/>
      <c r="O69" s="28"/>
      <c r="P69" s="54"/>
    </row>
    <row r="70" spans="1:16" ht="20.100000000000001" customHeight="1">
      <c r="A70" s="19"/>
      <c r="B70" s="491" t="s">
        <v>595</v>
      </c>
      <c r="C70" s="492"/>
      <c r="D70" s="28"/>
      <c r="E70" s="28"/>
      <c r="F70" s="30"/>
      <c r="G70" s="28"/>
      <c r="H70" s="30"/>
      <c r="I70" s="28"/>
      <c r="J70" s="30"/>
      <c r="K70" s="28"/>
      <c r="L70" s="28"/>
      <c r="M70" s="28"/>
      <c r="N70" s="28"/>
      <c r="O70" s="28"/>
      <c r="P70" s="110" t="s">
        <v>596</v>
      </c>
    </row>
    <row r="71" spans="1:16" ht="20.100000000000001" customHeight="1">
      <c r="A71" s="19"/>
      <c r="B71" s="487" t="s">
        <v>597</v>
      </c>
      <c r="C71" s="488"/>
      <c r="D71" s="28"/>
      <c r="E71" s="28"/>
      <c r="F71" s="30"/>
      <c r="G71" s="28"/>
      <c r="H71" s="194"/>
      <c r="I71" s="28"/>
      <c r="J71" s="194"/>
      <c r="K71" s="28"/>
      <c r="L71" s="28"/>
      <c r="M71" s="28"/>
      <c r="N71" s="28"/>
      <c r="O71" s="28"/>
      <c r="P71" s="110" t="s">
        <v>596</v>
      </c>
    </row>
    <row r="72" spans="1:16" ht="20.100000000000001" customHeight="1">
      <c r="A72" s="14"/>
      <c r="B72" s="59"/>
      <c r="C72" s="59"/>
      <c r="D72" s="196"/>
      <c r="E72" s="196"/>
      <c r="F72" s="196"/>
      <c r="G72" s="196"/>
      <c r="H72" s="196"/>
      <c r="I72" s="196"/>
      <c r="J72" s="196"/>
      <c r="K72" s="196"/>
      <c r="L72" s="196"/>
      <c r="M72" s="196"/>
      <c r="N72" s="196"/>
      <c r="O72" s="196"/>
      <c r="P72" s="33"/>
    </row>
    <row r="73" spans="1:16" ht="45" customHeight="1">
      <c r="A73" s="19"/>
      <c r="B73" s="493" t="s">
        <v>563</v>
      </c>
      <c r="C73" s="24" t="s">
        <v>564</v>
      </c>
      <c r="D73" s="197" t="s">
        <v>565</v>
      </c>
      <c r="E73" s="197" t="s">
        <v>566</v>
      </c>
      <c r="F73" s="199" t="s">
        <v>567</v>
      </c>
      <c r="G73" s="197" t="s">
        <v>568</v>
      </c>
      <c r="H73" s="197" t="s">
        <v>569</v>
      </c>
      <c r="I73" s="197" t="s">
        <v>570</v>
      </c>
      <c r="J73" s="197" t="s">
        <v>571</v>
      </c>
      <c r="K73" s="197" t="s">
        <v>572</v>
      </c>
      <c r="L73" s="197" t="s">
        <v>573</v>
      </c>
      <c r="M73" s="197" t="s">
        <v>574</v>
      </c>
      <c r="N73" s="197" t="s">
        <v>575</v>
      </c>
      <c r="O73" s="197" t="s">
        <v>576</v>
      </c>
      <c r="P73" s="26"/>
    </row>
    <row r="74" spans="1:16" ht="20.100000000000001" customHeight="1">
      <c r="A74" s="19"/>
      <c r="B74" s="494"/>
      <c r="C74" s="93" t="s">
        <v>102</v>
      </c>
      <c r="D74" s="198" t="s">
        <v>103</v>
      </c>
      <c r="E74" s="198" t="s">
        <v>104</v>
      </c>
      <c r="F74" s="198" t="s">
        <v>105</v>
      </c>
      <c r="G74" s="198" t="s">
        <v>106</v>
      </c>
      <c r="H74" s="198" t="s">
        <v>481</v>
      </c>
      <c r="I74" s="198" t="s">
        <v>403</v>
      </c>
      <c r="J74" s="198" t="s">
        <v>482</v>
      </c>
      <c r="K74" s="198" t="s">
        <v>483</v>
      </c>
      <c r="L74" s="198" t="s">
        <v>484</v>
      </c>
      <c r="M74" s="198" t="s">
        <v>485</v>
      </c>
      <c r="N74" s="198" t="s">
        <v>486</v>
      </c>
      <c r="O74" s="198" t="s">
        <v>557</v>
      </c>
      <c r="P74" s="26"/>
    </row>
    <row r="75" spans="1:16" ht="30" customHeight="1">
      <c r="A75" s="19"/>
      <c r="B75" s="101" t="s">
        <v>601</v>
      </c>
      <c r="C75" s="102"/>
      <c r="D75" s="28"/>
      <c r="E75" s="28"/>
      <c r="F75" s="30"/>
      <c r="G75" s="28"/>
      <c r="H75" s="30"/>
      <c r="I75" s="28"/>
      <c r="J75" s="30"/>
      <c r="K75" s="28"/>
      <c r="L75" s="28"/>
      <c r="M75" s="28"/>
      <c r="N75" s="28"/>
      <c r="O75" s="28"/>
      <c r="P75" s="26"/>
    </row>
    <row r="76" spans="1:16" ht="20.100000000000001" customHeight="1">
      <c r="A76" s="19"/>
      <c r="B76" s="105"/>
      <c r="C76" s="95" t="s">
        <v>578</v>
      </c>
      <c r="D76" s="28"/>
      <c r="E76" s="28"/>
      <c r="F76" s="30"/>
      <c r="G76" s="28"/>
      <c r="H76" s="30"/>
      <c r="I76" s="28"/>
      <c r="J76" s="30"/>
      <c r="K76" s="28"/>
      <c r="L76" s="28"/>
      <c r="M76" s="28"/>
      <c r="N76" s="28"/>
      <c r="O76" s="28"/>
      <c r="P76" s="26"/>
    </row>
    <row r="77" spans="1:16" ht="20.100000000000001" customHeight="1">
      <c r="A77" s="19"/>
      <c r="B77" s="107"/>
      <c r="C77" s="108" t="s">
        <v>579</v>
      </c>
      <c r="D77" s="28"/>
      <c r="E77" s="28"/>
      <c r="F77" s="30"/>
      <c r="G77" s="28"/>
      <c r="H77" s="30"/>
      <c r="I77" s="28"/>
      <c r="J77" s="30"/>
      <c r="K77" s="28"/>
      <c r="L77" s="28"/>
      <c r="M77" s="28"/>
      <c r="N77" s="28"/>
      <c r="O77" s="28"/>
      <c r="P77" s="26"/>
    </row>
    <row r="78" spans="1:16" ht="20.100000000000001" customHeight="1">
      <c r="A78" s="19"/>
      <c r="B78" s="107"/>
      <c r="C78" s="108" t="s">
        <v>580</v>
      </c>
      <c r="D78" s="28"/>
      <c r="E78" s="28"/>
      <c r="F78" s="30"/>
      <c r="G78" s="28"/>
      <c r="H78" s="30"/>
      <c r="I78" s="28"/>
      <c r="J78" s="30"/>
      <c r="K78" s="28"/>
      <c r="L78" s="28"/>
      <c r="M78" s="28"/>
      <c r="N78" s="28"/>
      <c r="O78" s="28"/>
      <c r="P78" s="26"/>
    </row>
    <row r="79" spans="1:16" ht="20.100000000000001" customHeight="1">
      <c r="A79" s="19"/>
      <c r="B79" s="107"/>
      <c r="C79" s="95" t="s">
        <v>581</v>
      </c>
      <c r="D79" s="28"/>
      <c r="E79" s="28"/>
      <c r="F79" s="30"/>
      <c r="G79" s="28"/>
      <c r="H79" s="30"/>
      <c r="I79" s="28"/>
      <c r="J79" s="30"/>
      <c r="K79" s="28"/>
      <c r="L79" s="28"/>
      <c r="M79" s="28"/>
      <c r="N79" s="28"/>
      <c r="O79" s="28"/>
      <c r="P79" s="26"/>
    </row>
    <row r="80" spans="1:16" ht="20.100000000000001" customHeight="1">
      <c r="A80" s="19"/>
      <c r="B80" s="107"/>
      <c r="C80" s="95" t="s">
        <v>582</v>
      </c>
      <c r="D80" s="28"/>
      <c r="E80" s="28"/>
      <c r="F80" s="30"/>
      <c r="G80" s="28"/>
      <c r="H80" s="30"/>
      <c r="I80" s="28"/>
      <c r="J80" s="30"/>
      <c r="K80" s="28"/>
      <c r="L80" s="28"/>
      <c r="M80" s="28"/>
      <c r="N80" s="28"/>
      <c r="O80" s="28"/>
      <c r="P80" s="26"/>
    </row>
    <row r="81" spans="1:16" ht="20.100000000000001" customHeight="1">
      <c r="A81" s="19"/>
      <c r="B81" s="107"/>
      <c r="C81" s="95" t="s">
        <v>583</v>
      </c>
      <c r="D81" s="28"/>
      <c r="E81" s="28"/>
      <c r="F81" s="30"/>
      <c r="G81" s="28"/>
      <c r="H81" s="30"/>
      <c r="I81" s="28"/>
      <c r="J81" s="30"/>
      <c r="K81" s="28"/>
      <c r="L81" s="28"/>
      <c r="M81" s="28"/>
      <c r="N81" s="28"/>
      <c r="O81" s="28"/>
      <c r="P81" s="26"/>
    </row>
    <row r="82" spans="1:16" ht="20.100000000000001" customHeight="1">
      <c r="A82" s="19"/>
      <c r="B82" s="107"/>
      <c r="C82" s="95" t="s">
        <v>584</v>
      </c>
      <c r="D82" s="28"/>
      <c r="E82" s="28"/>
      <c r="F82" s="30"/>
      <c r="G82" s="28"/>
      <c r="H82" s="30"/>
      <c r="I82" s="28"/>
      <c r="J82" s="30"/>
      <c r="K82" s="28"/>
      <c r="L82" s="28"/>
      <c r="M82" s="28"/>
      <c r="N82" s="28"/>
      <c r="O82" s="28"/>
      <c r="P82" s="26"/>
    </row>
    <row r="83" spans="1:16" ht="20.100000000000001" customHeight="1">
      <c r="A83" s="19"/>
      <c r="B83" s="107"/>
      <c r="C83" s="108" t="s">
        <v>585</v>
      </c>
      <c r="D83" s="28"/>
      <c r="E83" s="28"/>
      <c r="F83" s="30"/>
      <c r="G83" s="28"/>
      <c r="H83" s="30"/>
      <c r="I83" s="28"/>
      <c r="J83" s="30"/>
      <c r="K83" s="28"/>
      <c r="L83" s="28"/>
      <c r="M83" s="28"/>
      <c r="N83" s="28"/>
      <c r="O83" s="28"/>
      <c r="P83" s="26"/>
    </row>
    <row r="84" spans="1:16" ht="20.100000000000001" customHeight="1">
      <c r="A84" s="19"/>
      <c r="B84" s="107"/>
      <c r="C84" s="108" t="s">
        <v>586</v>
      </c>
      <c r="D84" s="28"/>
      <c r="E84" s="28"/>
      <c r="F84" s="30"/>
      <c r="G84" s="28"/>
      <c r="H84" s="30"/>
      <c r="I84" s="28"/>
      <c r="J84" s="30"/>
      <c r="K84" s="28"/>
      <c r="L84" s="28"/>
      <c r="M84" s="28"/>
      <c r="N84" s="28"/>
      <c r="O84" s="28"/>
      <c r="P84" s="26"/>
    </row>
    <row r="85" spans="1:16" ht="20.100000000000001" customHeight="1">
      <c r="A85" s="19"/>
      <c r="B85" s="107"/>
      <c r="C85" s="95" t="s">
        <v>587</v>
      </c>
      <c r="D85" s="28"/>
      <c r="E85" s="28"/>
      <c r="F85" s="30"/>
      <c r="G85" s="28"/>
      <c r="H85" s="30"/>
      <c r="I85" s="28"/>
      <c r="J85" s="30"/>
      <c r="K85" s="28"/>
      <c r="L85" s="28"/>
      <c r="M85" s="28"/>
      <c r="N85" s="28"/>
      <c r="O85" s="28"/>
      <c r="P85" s="26"/>
    </row>
    <row r="86" spans="1:16" ht="20.100000000000001" customHeight="1">
      <c r="A86" s="19"/>
      <c r="B86" s="107"/>
      <c r="C86" s="108" t="s">
        <v>588</v>
      </c>
      <c r="D86" s="28"/>
      <c r="E86" s="28"/>
      <c r="F86" s="30"/>
      <c r="G86" s="28"/>
      <c r="H86" s="30"/>
      <c r="I86" s="28"/>
      <c r="J86" s="30"/>
      <c r="K86" s="28"/>
      <c r="L86" s="28"/>
      <c r="M86" s="28"/>
      <c r="N86" s="28"/>
      <c r="O86" s="28"/>
      <c r="P86" s="26"/>
    </row>
    <row r="87" spans="1:16" ht="20.100000000000001" customHeight="1">
      <c r="A87" s="19"/>
      <c r="B87" s="107"/>
      <c r="C87" s="108" t="s">
        <v>589</v>
      </c>
      <c r="D87" s="28"/>
      <c r="E87" s="28"/>
      <c r="F87" s="30"/>
      <c r="G87" s="28"/>
      <c r="H87" s="30"/>
      <c r="I87" s="28"/>
      <c r="J87" s="30"/>
      <c r="K87" s="28"/>
      <c r="L87" s="28"/>
      <c r="M87" s="28"/>
      <c r="N87" s="28"/>
      <c r="O87" s="28"/>
      <c r="P87" s="26"/>
    </row>
    <row r="88" spans="1:16" ht="20.100000000000001" customHeight="1">
      <c r="A88" s="19"/>
      <c r="B88" s="107"/>
      <c r="C88" s="95" t="s">
        <v>590</v>
      </c>
      <c r="D88" s="28"/>
      <c r="E88" s="28"/>
      <c r="F88" s="30"/>
      <c r="G88" s="28"/>
      <c r="H88" s="30"/>
      <c r="I88" s="28"/>
      <c r="J88" s="30"/>
      <c r="K88" s="28"/>
      <c r="L88" s="28"/>
      <c r="M88" s="28"/>
      <c r="N88" s="28"/>
      <c r="O88" s="28"/>
      <c r="P88" s="26"/>
    </row>
    <row r="89" spans="1:16" ht="20.100000000000001" customHeight="1">
      <c r="A89" s="19"/>
      <c r="B89" s="107"/>
      <c r="C89" s="108" t="s">
        <v>591</v>
      </c>
      <c r="D89" s="28"/>
      <c r="E89" s="28"/>
      <c r="F89" s="30"/>
      <c r="G89" s="28"/>
      <c r="H89" s="30"/>
      <c r="I89" s="28"/>
      <c r="J89" s="30"/>
      <c r="K89" s="28"/>
      <c r="L89" s="28"/>
      <c r="M89" s="28"/>
      <c r="N89" s="28"/>
      <c r="O89" s="28"/>
      <c r="P89" s="26"/>
    </row>
    <row r="90" spans="1:16" ht="20.100000000000001" customHeight="1">
      <c r="A90" s="19"/>
      <c r="B90" s="107"/>
      <c r="C90" s="108" t="s">
        <v>592</v>
      </c>
      <c r="D90" s="28"/>
      <c r="E90" s="28"/>
      <c r="F90" s="30"/>
      <c r="G90" s="28"/>
      <c r="H90" s="30"/>
      <c r="I90" s="28"/>
      <c r="J90" s="30"/>
      <c r="K90" s="28"/>
      <c r="L90" s="28"/>
      <c r="M90" s="28"/>
      <c r="N90" s="28"/>
      <c r="O90" s="28"/>
      <c r="P90" s="26"/>
    </row>
    <row r="91" spans="1:16" ht="20.100000000000001" customHeight="1">
      <c r="A91" s="19"/>
      <c r="B91" s="107"/>
      <c r="C91" s="108" t="s">
        <v>593</v>
      </c>
      <c r="D91" s="28"/>
      <c r="E91" s="28"/>
      <c r="F91" s="30"/>
      <c r="G91" s="28"/>
      <c r="H91" s="30"/>
      <c r="I91" s="28"/>
      <c r="J91" s="30"/>
      <c r="K91" s="28"/>
      <c r="L91" s="28"/>
      <c r="M91" s="28"/>
      <c r="N91" s="28"/>
      <c r="O91" s="28"/>
      <c r="P91" s="26"/>
    </row>
    <row r="92" spans="1:16" ht="20.100000000000001" customHeight="1">
      <c r="A92" s="19"/>
      <c r="B92" s="109"/>
      <c r="C92" s="95" t="s">
        <v>594</v>
      </c>
      <c r="D92" s="28"/>
      <c r="E92" s="28"/>
      <c r="F92" s="30"/>
      <c r="G92" s="28"/>
      <c r="H92" s="30"/>
      <c r="I92" s="28"/>
      <c r="J92" s="30"/>
      <c r="K92" s="28"/>
      <c r="L92" s="28"/>
      <c r="M92" s="28"/>
      <c r="N92" s="28"/>
      <c r="O92" s="28"/>
      <c r="P92" s="54"/>
    </row>
    <row r="93" spans="1:16" ht="20.100000000000001" customHeight="1">
      <c r="A93" s="19"/>
      <c r="B93" s="491" t="s">
        <v>595</v>
      </c>
      <c r="C93" s="492"/>
      <c r="D93" s="28"/>
      <c r="E93" s="28"/>
      <c r="F93" s="30"/>
      <c r="G93" s="28"/>
      <c r="H93" s="30"/>
      <c r="I93" s="28"/>
      <c r="J93" s="30"/>
      <c r="K93" s="28"/>
      <c r="L93" s="28"/>
      <c r="M93" s="28"/>
      <c r="N93" s="28"/>
      <c r="O93" s="28"/>
      <c r="P93" s="110" t="s">
        <v>596</v>
      </c>
    </row>
    <row r="94" spans="1:16" ht="20.100000000000001" customHeight="1">
      <c r="A94" s="19"/>
      <c r="B94" s="487" t="s">
        <v>597</v>
      </c>
      <c r="C94" s="488"/>
      <c r="D94" s="28"/>
      <c r="E94" s="28"/>
      <c r="F94" s="30"/>
      <c r="G94" s="28"/>
      <c r="H94" s="194"/>
      <c r="I94" s="28"/>
      <c r="J94" s="194"/>
      <c r="K94" s="28"/>
      <c r="L94" s="28"/>
      <c r="M94" s="28"/>
      <c r="N94" s="28"/>
      <c r="O94" s="28"/>
      <c r="P94" s="110" t="s">
        <v>596</v>
      </c>
    </row>
    <row r="95" spans="1:16" ht="20.100000000000001" customHeight="1">
      <c r="A95" s="14"/>
      <c r="B95" s="59"/>
      <c r="C95" s="59"/>
      <c r="D95" s="196"/>
      <c r="E95" s="196"/>
      <c r="F95" s="196"/>
      <c r="G95" s="196"/>
      <c r="H95" s="196"/>
      <c r="I95" s="196"/>
      <c r="J95" s="196"/>
      <c r="K95" s="196"/>
      <c r="L95" s="196"/>
      <c r="M95" s="196"/>
      <c r="N95" s="196"/>
      <c r="O95" s="196"/>
      <c r="P95" s="33"/>
    </row>
    <row r="96" spans="1:16" ht="45" customHeight="1">
      <c r="A96" s="19"/>
      <c r="B96" s="493" t="s">
        <v>563</v>
      </c>
      <c r="C96" s="24" t="s">
        <v>564</v>
      </c>
      <c r="D96" s="197" t="s">
        <v>565</v>
      </c>
      <c r="E96" s="197" t="s">
        <v>566</v>
      </c>
      <c r="F96" s="197" t="s">
        <v>567</v>
      </c>
      <c r="G96" s="197" t="s">
        <v>568</v>
      </c>
      <c r="H96" s="197" t="s">
        <v>569</v>
      </c>
      <c r="I96" s="197" t="s">
        <v>570</v>
      </c>
      <c r="J96" s="197" t="s">
        <v>571</v>
      </c>
      <c r="K96" s="197" t="s">
        <v>572</v>
      </c>
      <c r="L96" s="197" t="s">
        <v>573</v>
      </c>
      <c r="M96" s="197" t="s">
        <v>574</v>
      </c>
      <c r="N96" s="197" t="s">
        <v>575</v>
      </c>
      <c r="O96" s="197" t="s">
        <v>576</v>
      </c>
      <c r="P96" s="26"/>
    </row>
    <row r="97" spans="1:16" ht="20.100000000000001" customHeight="1">
      <c r="A97" s="19"/>
      <c r="B97" s="494"/>
      <c r="C97" s="93" t="s">
        <v>102</v>
      </c>
      <c r="D97" s="198" t="s">
        <v>103</v>
      </c>
      <c r="E97" s="198" t="s">
        <v>104</v>
      </c>
      <c r="F97" s="198" t="s">
        <v>105</v>
      </c>
      <c r="G97" s="198" t="s">
        <v>106</v>
      </c>
      <c r="H97" s="198" t="s">
        <v>481</v>
      </c>
      <c r="I97" s="198" t="s">
        <v>403</v>
      </c>
      <c r="J97" s="198" t="s">
        <v>482</v>
      </c>
      <c r="K97" s="198" t="s">
        <v>483</v>
      </c>
      <c r="L97" s="198" t="s">
        <v>484</v>
      </c>
      <c r="M97" s="198" t="s">
        <v>485</v>
      </c>
      <c r="N97" s="198" t="s">
        <v>486</v>
      </c>
      <c r="O97" s="198" t="s">
        <v>557</v>
      </c>
      <c r="P97" s="26"/>
    </row>
    <row r="98" spans="1:16" ht="30" customHeight="1">
      <c r="A98" s="19"/>
      <c r="B98" s="101" t="s">
        <v>602</v>
      </c>
      <c r="C98" s="102"/>
      <c r="D98" s="28"/>
      <c r="E98" s="28"/>
      <c r="F98" s="30"/>
      <c r="G98" s="28"/>
      <c r="H98" s="30"/>
      <c r="I98" s="28"/>
      <c r="J98" s="30"/>
      <c r="K98" s="28"/>
      <c r="L98" s="28"/>
      <c r="M98" s="28"/>
      <c r="N98" s="28"/>
      <c r="O98" s="28"/>
      <c r="P98" s="26"/>
    </row>
    <row r="99" spans="1:16" ht="20.100000000000001" customHeight="1">
      <c r="A99" s="19"/>
      <c r="B99" s="105"/>
      <c r="C99" s="95" t="s">
        <v>578</v>
      </c>
      <c r="D99" s="28"/>
      <c r="E99" s="28"/>
      <c r="F99" s="30"/>
      <c r="G99" s="28"/>
      <c r="H99" s="30"/>
      <c r="I99" s="28"/>
      <c r="J99" s="30"/>
      <c r="K99" s="28"/>
      <c r="L99" s="28"/>
      <c r="M99" s="28"/>
      <c r="N99" s="28"/>
      <c r="O99" s="28"/>
      <c r="P99" s="26"/>
    </row>
    <row r="100" spans="1:16" ht="20.100000000000001" customHeight="1">
      <c r="A100" s="19"/>
      <c r="B100" s="107"/>
      <c r="C100" s="108" t="s">
        <v>579</v>
      </c>
      <c r="D100" s="28"/>
      <c r="E100" s="28"/>
      <c r="F100" s="30"/>
      <c r="G100" s="28"/>
      <c r="H100" s="30"/>
      <c r="I100" s="28"/>
      <c r="J100" s="30"/>
      <c r="K100" s="28"/>
      <c r="L100" s="28"/>
      <c r="M100" s="28"/>
      <c r="N100" s="28"/>
      <c r="O100" s="28"/>
      <c r="P100" s="26"/>
    </row>
    <row r="101" spans="1:16" ht="20.100000000000001" customHeight="1">
      <c r="A101" s="19"/>
      <c r="B101" s="107"/>
      <c r="C101" s="108" t="s">
        <v>580</v>
      </c>
      <c r="D101" s="28"/>
      <c r="E101" s="28"/>
      <c r="F101" s="30"/>
      <c r="G101" s="28"/>
      <c r="H101" s="30"/>
      <c r="I101" s="28"/>
      <c r="J101" s="30"/>
      <c r="K101" s="28"/>
      <c r="L101" s="28"/>
      <c r="M101" s="28"/>
      <c r="N101" s="28"/>
      <c r="O101" s="28"/>
      <c r="P101" s="26"/>
    </row>
    <row r="102" spans="1:16" ht="20.100000000000001" customHeight="1">
      <c r="A102" s="19"/>
      <c r="B102" s="107"/>
      <c r="C102" s="95" t="s">
        <v>581</v>
      </c>
      <c r="D102" s="28"/>
      <c r="E102" s="28"/>
      <c r="F102" s="30"/>
      <c r="G102" s="28"/>
      <c r="H102" s="30"/>
      <c r="I102" s="28"/>
      <c r="J102" s="30"/>
      <c r="K102" s="28"/>
      <c r="L102" s="28"/>
      <c r="M102" s="28"/>
      <c r="N102" s="28"/>
      <c r="O102" s="28"/>
      <c r="P102" s="26"/>
    </row>
    <row r="103" spans="1:16" ht="20.100000000000001" customHeight="1">
      <c r="A103" s="19"/>
      <c r="B103" s="107"/>
      <c r="C103" s="95" t="s">
        <v>582</v>
      </c>
      <c r="D103" s="28"/>
      <c r="E103" s="28"/>
      <c r="F103" s="30"/>
      <c r="G103" s="28"/>
      <c r="H103" s="30"/>
      <c r="I103" s="28"/>
      <c r="J103" s="30"/>
      <c r="K103" s="28"/>
      <c r="L103" s="28"/>
      <c r="M103" s="28"/>
      <c r="N103" s="28"/>
      <c r="O103" s="28"/>
      <c r="P103" s="26"/>
    </row>
    <row r="104" spans="1:16" ht="20.100000000000001" customHeight="1">
      <c r="A104" s="19"/>
      <c r="B104" s="107"/>
      <c r="C104" s="95" t="s">
        <v>583</v>
      </c>
      <c r="D104" s="28"/>
      <c r="E104" s="28"/>
      <c r="F104" s="30"/>
      <c r="G104" s="28"/>
      <c r="H104" s="30"/>
      <c r="I104" s="28"/>
      <c r="J104" s="30"/>
      <c r="K104" s="28"/>
      <c r="L104" s="28"/>
      <c r="M104" s="28"/>
      <c r="N104" s="28"/>
      <c r="O104" s="28"/>
      <c r="P104" s="26"/>
    </row>
    <row r="105" spans="1:16" ht="20.100000000000001" customHeight="1">
      <c r="A105" s="19"/>
      <c r="B105" s="107"/>
      <c r="C105" s="95" t="s">
        <v>584</v>
      </c>
      <c r="D105" s="28"/>
      <c r="E105" s="28"/>
      <c r="F105" s="30"/>
      <c r="G105" s="28"/>
      <c r="H105" s="30"/>
      <c r="I105" s="28"/>
      <c r="J105" s="30"/>
      <c r="K105" s="28"/>
      <c r="L105" s="28"/>
      <c r="M105" s="28"/>
      <c r="N105" s="28"/>
      <c r="O105" s="28"/>
      <c r="P105" s="26"/>
    </row>
    <row r="106" spans="1:16" ht="20.100000000000001" customHeight="1">
      <c r="A106" s="19"/>
      <c r="B106" s="107"/>
      <c r="C106" s="108" t="s">
        <v>585</v>
      </c>
      <c r="D106" s="28"/>
      <c r="E106" s="28"/>
      <c r="F106" s="30"/>
      <c r="G106" s="28"/>
      <c r="H106" s="30"/>
      <c r="I106" s="28"/>
      <c r="J106" s="30"/>
      <c r="K106" s="28"/>
      <c r="L106" s="28"/>
      <c r="M106" s="28"/>
      <c r="N106" s="28"/>
      <c r="O106" s="28"/>
      <c r="P106" s="26"/>
    </row>
    <row r="107" spans="1:16" ht="20.100000000000001" customHeight="1">
      <c r="A107" s="19"/>
      <c r="B107" s="107"/>
      <c r="C107" s="108" t="s">
        <v>586</v>
      </c>
      <c r="D107" s="28"/>
      <c r="E107" s="28"/>
      <c r="F107" s="30"/>
      <c r="G107" s="28"/>
      <c r="H107" s="30"/>
      <c r="I107" s="28"/>
      <c r="J107" s="30"/>
      <c r="K107" s="28"/>
      <c r="L107" s="28"/>
      <c r="M107" s="28"/>
      <c r="N107" s="28"/>
      <c r="O107" s="28"/>
      <c r="P107" s="26"/>
    </row>
    <row r="108" spans="1:16" ht="20.100000000000001" customHeight="1">
      <c r="A108" s="19"/>
      <c r="B108" s="107"/>
      <c r="C108" s="95" t="s">
        <v>587</v>
      </c>
      <c r="D108" s="28"/>
      <c r="E108" s="28"/>
      <c r="F108" s="30"/>
      <c r="G108" s="28"/>
      <c r="H108" s="30"/>
      <c r="I108" s="28"/>
      <c r="J108" s="30"/>
      <c r="K108" s="28"/>
      <c r="L108" s="28"/>
      <c r="M108" s="28"/>
      <c r="N108" s="28"/>
      <c r="O108" s="28"/>
      <c r="P108" s="26"/>
    </row>
    <row r="109" spans="1:16" ht="20.100000000000001" customHeight="1">
      <c r="A109" s="19"/>
      <c r="B109" s="107"/>
      <c r="C109" s="108" t="s">
        <v>588</v>
      </c>
      <c r="D109" s="28"/>
      <c r="E109" s="28"/>
      <c r="F109" s="30"/>
      <c r="G109" s="28"/>
      <c r="H109" s="30"/>
      <c r="I109" s="28"/>
      <c r="J109" s="30"/>
      <c r="K109" s="28"/>
      <c r="L109" s="28"/>
      <c r="M109" s="28"/>
      <c r="N109" s="28"/>
      <c r="O109" s="28"/>
      <c r="P109" s="26"/>
    </row>
    <row r="110" spans="1:16" ht="20.100000000000001" customHeight="1">
      <c r="A110" s="19"/>
      <c r="B110" s="107"/>
      <c r="C110" s="108" t="s">
        <v>589</v>
      </c>
      <c r="D110" s="28"/>
      <c r="E110" s="28"/>
      <c r="F110" s="30"/>
      <c r="G110" s="28"/>
      <c r="H110" s="30"/>
      <c r="I110" s="28"/>
      <c r="J110" s="30"/>
      <c r="K110" s="28"/>
      <c r="L110" s="28"/>
      <c r="M110" s="28"/>
      <c r="N110" s="28"/>
      <c r="O110" s="28"/>
      <c r="P110" s="26"/>
    </row>
    <row r="111" spans="1:16" ht="20.100000000000001" customHeight="1">
      <c r="A111" s="19"/>
      <c r="B111" s="107"/>
      <c r="C111" s="95" t="s">
        <v>590</v>
      </c>
      <c r="D111" s="28"/>
      <c r="E111" s="28"/>
      <c r="F111" s="30"/>
      <c r="G111" s="28"/>
      <c r="H111" s="30"/>
      <c r="I111" s="28"/>
      <c r="J111" s="30"/>
      <c r="K111" s="28"/>
      <c r="L111" s="28"/>
      <c r="M111" s="28"/>
      <c r="N111" s="28"/>
      <c r="O111" s="28"/>
      <c r="P111" s="26"/>
    </row>
    <row r="112" spans="1:16" ht="20.100000000000001" customHeight="1">
      <c r="A112" s="19"/>
      <c r="B112" s="107"/>
      <c r="C112" s="108" t="s">
        <v>591</v>
      </c>
      <c r="D112" s="28"/>
      <c r="E112" s="28"/>
      <c r="F112" s="30"/>
      <c r="G112" s="28"/>
      <c r="H112" s="30"/>
      <c r="I112" s="28"/>
      <c r="J112" s="30"/>
      <c r="K112" s="28"/>
      <c r="L112" s="28"/>
      <c r="M112" s="28"/>
      <c r="N112" s="28"/>
      <c r="O112" s="28"/>
      <c r="P112" s="26"/>
    </row>
    <row r="113" spans="1:16" ht="20.100000000000001" customHeight="1">
      <c r="A113" s="19"/>
      <c r="B113" s="107"/>
      <c r="C113" s="108" t="s">
        <v>592</v>
      </c>
      <c r="D113" s="28"/>
      <c r="E113" s="28"/>
      <c r="F113" s="30"/>
      <c r="G113" s="28"/>
      <c r="H113" s="30"/>
      <c r="I113" s="28"/>
      <c r="J113" s="30"/>
      <c r="K113" s="28"/>
      <c r="L113" s="28"/>
      <c r="M113" s="28"/>
      <c r="N113" s="28"/>
      <c r="O113" s="28"/>
      <c r="P113" s="26"/>
    </row>
    <row r="114" spans="1:16" ht="20.100000000000001" customHeight="1">
      <c r="A114" s="19"/>
      <c r="B114" s="107"/>
      <c r="C114" s="108" t="s">
        <v>593</v>
      </c>
      <c r="D114" s="28"/>
      <c r="E114" s="28"/>
      <c r="F114" s="30"/>
      <c r="G114" s="28"/>
      <c r="H114" s="30"/>
      <c r="I114" s="28"/>
      <c r="J114" s="30"/>
      <c r="K114" s="28"/>
      <c r="L114" s="28"/>
      <c r="M114" s="28"/>
      <c r="N114" s="28"/>
      <c r="O114" s="28"/>
      <c r="P114" s="26"/>
    </row>
    <row r="115" spans="1:16" ht="20.100000000000001" customHeight="1">
      <c r="A115" s="19"/>
      <c r="B115" s="109"/>
      <c r="C115" s="95" t="s">
        <v>594</v>
      </c>
      <c r="D115" s="28"/>
      <c r="E115" s="28"/>
      <c r="F115" s="30"/>
      <c r="G115" s="28"/>
      <c r="H115" s="30"/>
      <c r="I115" s="28"/>
      <c r="J115" s="30"/>
      <c r="K115" s="28"/>
      <c r="L115" s="28"/>
      <c r="M115" s="28"/>
      <c r="N115" s="28"/>
      <c r="O115" s="28"/>
      <c r="P115" s="54"/>
    </row>
    <row r="116" spans="1:16" ht="20.100000000000001" customHeight="1">
      <c r="A116" s="19"/>
      <c r="B116" s="491" t="s">
        <v>595</v>
      </c>
      <c r="C116" s="492"/>
      <c r="D116" s="28"/>
      <c r="E116" s="28"/>
      <c r="F116" s="30"/>
      <c r="G116" s="28"/>
      <c r="H116" s="30"/>
      <c r="I116" s="28"/>
      <c r="J116" s="30"/>
      <c r="K116" s="28"/>
      <c r="L116" s="28"/>
      <c r="M116" s="28"/>
      <c r="N116" s="28"/>
      <c r="O116" s="28"/>
      <c r="P116" s="110" t="s">
        <v>596</v>
      </c>
    </row>
    <row r="117" spans="1:16" ht="20.100000000000001" customHeight="1">
      <c r="A117" s="19"/>
      <c r="B117" s="487" t="s">
        <v>597</v>
      </c>
      <c r="C117" s="488"/>
      <c r="D117" s="28"/>
      <c r="E117" s="28"/>
      <c r="F117" s="30"/>
      <c r="G117" s="28"/>
      <c r="H117" s="194"/>
      <c r="I117" s="28"/>
      <c r="J117" s="194"/>
      <c r="K117" s="28"/>
      <c r="L117" s="28"/>
      <c r="M117" s="28"/>
      <c r="N117" s="28"/>
      <c r="O117" s="28"/>
      <c r="P117" s="110" t="s">
        <v>596</v>
      </c>
    </row>
    <row r="118" spans="1:16" ht="20.100000000000001" customHeight="1">
      <c r="A118" s="14"/>
      <c r="B118" s="59"/>
      <c r="C118" s="59"/>
      <c r="D118" s="196"/>
      <c r="E118" s="196"/>
      <c r="F118" s="196"/>
      <c r="G118" s="196"/>
      <c r="H118" s="196"/>
      <c r="I118" s="196"/>
      <c r="J118" s="196"/>
      <c r="K118" s="196"/>
      <c r="L118" s="196"/>
      <c r="M118" s="196"/>
      <c r="N118" s="196"/>
      <c r="O118" s="196"/>
      <c r="P118" s="33"/>
    </row>
    <row r="119" spans="1:16" ht="45" customHeight="1">
      <c r="A119" s="19"/>
      <c r="B119" s="493" t="s">
        <v>563</v>
      </c>
      <c r="C119" s="24" t="s">
        <v>564</v>
      </c>
      <c r="D119" s="197" t="s">
        <v>565</v>
      </c>
      <c r="E119" s="197" t="s">
        <v>566</v>
      </c>
      <c r="F119" s="197" t="s">
        <v>567</v>
      </c>
      <c r="G119" s="197" t="s">
        <v>568</v>
      </c>
      <c r="H119" s="197" t="s">
        <v>569</v>
      </c>
      <c r="I119" s="197" t="s">
        <v>570</v>
      </c>
      <c r="J119" s="197" t="s">
        <v>571</v>
      </c>
      <c r="K119" s="197" t="s">
        <v>572</v>
      </c>
      <c r="L119" s="197" t="s">
        <v>573</v>
      </c>
      <c r="M119" s="197" t="s">
        <v>574</v>
      </c>
      <c r="N119" s="197" t="s">
        <v>575</v>
      </c>
      <c r="O119" s="197" t="s">
        <v>576</v>
      </c>
      <c r="P119" s="26"/>
    </row>
    <row r="120" spans="1:16" ht="20.100000000000001" customHeight="1">
      <c r="A120" s="19"/>
      <c r="B120" s="494"/>
      <c r="C120" s="93" t="s">
        <v>102</v>
      </c>
      <c r="D120" s="198" t="s">
        <v>103</v>
      </c>
      <c r="E120" s="198" t="s">
        <v>104</v>
      </c>
      <c r="F120" s="198" t="s">
        <v>105</v>
      </c>
      <c r="G120" s="198" t="s">
        <v>106</v>
      </c>
      <c r="H120" s="198" t="s">
        <v>481</v>
      </c>
      <c r="I120" s="198" t="s">
        <v>403</v>
      </c>
      <c r="J120" s="198" t="s">
        <v>482</v>
      </c>
      <c r="K120" s="198" t="s">
        <v>483</v>
      </c>
      <c r="L120" s="198" t="s">
        <v>484</v>
      </c>
      <c r="M120" s="198" t="s">
        <v>485</v>
      </c>
      <c r="N120" s="198" t="s">
        <v>486</v>
      </c>
      <c r="O120" s="198" t="s">
        <v>557</v>
      </c>
      <c r="P120" s="26"/>
    </row>
    <row r="121" spans="1:16" ht="30" customHeight="1">
      <c r="A121" s="19"/>
      <c r="B121" s="101" t="s">
        <v>603</v>
      </c>
      <c r="C121" s="102"/>
      <c r="D121" s="28"/>
      <c r="E121" s="28"/>
      <c r="F121" s="30"/>
      <c r="G121" s="28"/>
      <c r="H121" s="30"/>
      <c r="I121" s="28"/>
      <c r="J121" s="30"/>
      <c r="K121" s="28"/>
      <c r="L121" s="28"/>
      <c r="M121" s="28"/>
      <c r="N121" s="28"/>
      <c r="O121" s="28"/>
      <c r="P121" s="26"/>
    </row>
    <row r="122" spans="1:16" ht="20.100000000000001" customHeight="1">
      <c r="A122" s="19"/>
      <c r="B122" s="105"/>
      <c r="C122" s="95" t="s">
        <v>578</v>
      </c>
      <c r="D122" s="28"/>
      <c r="E122" s="28"/>
      <c r="F122" s="30"/>
      <c r="G122" s="28"/>
      <c r="H122" s="30"/>
      <c r="I122" s="28"/>
      <c r="J122" s="30"/>
      <c r="K122" s="28"/>
      <c r="L122" s="28"/>
      <c r="M122" s="28"/>
      <c r="N122" s="28"/>
      <c r="O122" s="28"/>
      <c r="P122" s="26"/>
    </row>
    <row r="123" spans="1:16" ht="20.100000000000001" customHeight="1">
      <c r="A123" s="19"/>
      <c r="B123" s="107"/>
      <c r="C123" s="108" t="s">
        <v>579</v>
      </c>
      <c r="D123" s="28"/>
      <c r="E123" s="28"/>
      <c r="F123" s="30"/>
      <c r="G123" s="28"/>
      <c r="H123" s="30"/>
      <c r="I123" s="28"/>
      <c r="J123" s="30"/>
      <c r="K123" s="28"/>
      <c r="L123" s="28"/>
      <c r="M123" s="28"/>
      <c r="N123" s="28"/>
      <c r="O123" s="28"/>
      <c r="P123" s="26"/>
    </row>
    <row r="124" spans="1:16" ht="20.100000000000001" customHeight="1">
      <c r="A124" s="19"/>
      <c r="B124" s="107"/>
      <c r="C124" s="108" t="s">
        <v>580</v>
      </c>
      <c r="D124" s="28"/>
      <c r="E124" s="28"/>
      <c r="F124" s="30"/>
      <c r="G124" s="28"/>
      <c r="H124" s="30"/>
      <c r="I124" s="28"/>
      <c r="J124" s="30"/>
      <c r="K124" s="28"/>
      <c r="L124" s="28"/>
      <c r="M124" s="28"/>
      <c r="N124" s="28"/>
      <c r="O124" s="28"/>
      <c r="P124" s="26"/>
    </row>
    <row r="125" spans="1:16" ht="20.100000000000001" customHeight="1">
      <c r="A125" s="19"/>
      <c r="B125" s="107"/>
      <c r="C125" s="95" t="s">
        <v>581</v>
      </c>
      <c r="D125" s="28"/>
      <c r="E125" s="28"/>
      <c r="F125" s="30"/>
      <c r="G125" s="28"/>
      <c r="H125" s="30"/>
      <c r="I125" s="28"/>
      <c r="J125" s="30"/>
      <c r="K125" s="28"/>
      <c r="L125" s="28"/>
      <c r="M125" s="28"/>
      <c r="N125" s="28"/>
      <c r="O125" s="28"/>
      <c r="P125" s="26"/>
    </row>
    <row r="126" spans="1:16" ht="20.100000000000001" customHeight="1">
      <c r="A126" s="19"/>
      <c r="B126" s="107"/>
      <c r="C126" s="95" t="s">
        <v>582</v>
      </c>
      <c r="D126" s="28"/>
      <c r="E126" s="28"/>
      <c r="F126" s="30"/>
      <c r="G126" s="28"/>
      <c r="H126" s="30"/>
      <c r="I126" s="28"/>
      <c r="J126" s="30"/>
      <c r="K126" s="28"/>
      <c r="L126" s="28"/>
      <c r="M126" s="28"/>
      <c r="N126" s="28"/>
      <c r="O126" s="28"/>
      <c r="P126" s="26"/>
    </row>
    <row r="127" spans="1:16" ht="20.100000000000001" customHeight="1">
      <c r="A127" s="19"/>
      <c r="B127" s="107"/>
      <c r="C127" s="95" t="s">
        <v>583</v>
      </c>
      <c r="D127" s="28"/>
      <c r="E127" s="28"/>
      <c r="F127" s="30"/>
      <c r="G127" s="28"/>
      <c r="H127" s="30"/>
      <c r="I127" s="28"/>
      <c r="J127" s="30"/>
      <c r="K127" s="28"/>
      <c r="L127" s="28"/>
      <c r="M127" s="28"/>
      <c r="N127" s="28"/>
      <c r="O127" s="28"/>
      <c r="P127" s="26"/>
    </row>
    <row r="128" spans="1:16" ht="20.100000000000001" customHeight="1">
      <c r="A128" s="19"/>
      <c r="B128" s="107"/>
      <c r="C128" s="95" t="s">
        <v>584</v>
      </c>
      <c r="D128" s="28"/>
      <c r="E128" s="28"/>
      <c r="F128" s="30"/>
      <c r="G128" s="28"/>
      <c r="H128" s="30"/>
      <c r="I128" s="28"/>
      <c r="J128" s="30"/>
      <c r="K128" s="28"/>
      <c r="L128" s="28"/>
      <c r="M128" s="28"/>
      <c r="N128" s="28"/>
      <c r="O128" s="28"/>
      <c r="P128" s="26"/>
    </row>
    <row r="129" spans="1:16" ht="20.100000000000001" customHeight="1">
      <c r="A129" s="19"/>
      <c r="B129" s="107"/>
      <c r="C129" s="108" t="s">
        <v>585</v>
      </c>
      <c r="D129" s="28"/>
      <c r="E129" s="28"/>
      <c r="F129" s="30"/>
      <c r="G129" s="28"/>
      <c r="H129" s="30"/>
      <c r="I129" s="28"/>
      <c r="J129" s="30"/>
      <c r="K129" s="28"/>
      <c r="L129" s="28"/>
      <c r="M129" s="28"/>
      <c r="N129" s="28"/>
      <c r="O129" s="28"/>
      <c r="P129" s="26"/>
    </row>
    <row r="130" spans="1:16" ht="20.100000000000001" customHeight="1">
      <c r="A130" s="19"/>
      <c r="B130" s="107"/>
      <c r="C130" s="108" t="s">
        <v>586</v>
      </c>
      <c r="D130" s="28"/>
      <c r="E130" s="28"/>
      <c r="F130" s="30"/>
      <c r="G130" s="28"/>
      <c r="H130" s="30"/>
      <c r="I130" s="28"/>
      <c r="J130" s="30"/>
      <c r="K130" s="28"/>
      <c r="L130" s="28"/>
      <c r="M130" s="28"/>
      <c r="N130" s="28"/>
      <c r="O130" s="28"/>
      <c r="P130" s="26"/>
    </row>
    <row r="131" spans="1:16" ht="20.100000000000001" customHeight="1">
      <c r="A131" s="19"/>
      <c r="B131" s="107"/>
      <c r="C131" s="95" t="s">
        <v>587</v>
      </c>
      <c r="D131" s="28"/>
      <c r="E131" s="28"/>
      <c r="F131" s="30"/>
      <c r="G131" s="28"/>
      <c r="H131" s="30"/>
      <c r="I131" s="28"/>
      <c r="J131" s="30"/>
      <c r="K131" s="28"/>
      <c r="L131" s="28"/>
      <c r="M131" s="28"/>
      <c r="N131" s="28"/>
      <c r="O131" s="28"/>
      <c r="P131" s="26"/>
    </row>
    <row r="132" spans="1:16" ht="20.100000000000001" customHeight="1">
      <c r="A132" s="19"/>
      <c r="B132" s="107"/>
      <c r="C132" s="108" t="s">
        <v>588</v>
      </c>
      <c r="D132" s="28"/>
      <c r="E132" s="28"/>
      <c r="F132" s="30"/>
      <c r="G132" s="28"/>
      <c r="H132" s="30"/>
      <c r="I132" s="28"/>
      <c r="J132" s="30"/>
      <c r="K132" s="28"/>
      <c r="L132" s="28"/>
      <c r="M132" s="28"/>
      <c r="N132" s="28"/>
      <c r="O132" s="28"/>
      <c r="P132" s="26"/>
    </row>
    <row r="133" spans="1:16" ht="20.100000000000001" customHeight="1">
      <c r="A133" s="19"/>
      <c r="B133" s="107"/>
      <c r="C133" s="108" t="s">
        <v>589</v>
      </c>
      <c r="D133" s="28"/>
      <c r="E133" s="28"/>
      <c r="F133" s="30"/>
      <c r="G133" s="28"/>
      <c r="H133" s="30"/>
      <c r="I133" s="28"/>
      <c r="J133" s="30"/>
      <c r="K133" s="28"/>
      <c r="L133" s="28"/>
      <c r="M133" s="28"/>
      <c r="N133" s="28"/>
      <c r="O133" s="28"/>
      <c r="P133" s="26"/>
    </row>
    <row r="134" spans="1:16" ht="20.100000000000001" customHeight="1">
      <c r="A134" s="19"/>
      <c r="B134" s="107"/>
      <c r="C134" s="95" t="s">
        <v>590</v>
      </c>
      <c r="D134" s="28"/>
      <c r="E134" s="28"/>
      <c r="F134" s="30"/>
      <c r="G134" s="28"/>
      <c r="H134" s="30"/>
      <c r="I134" s="28"/>
      <c r="J134" s="30"/>
      <c r="K134" s="28"/>
      <c r="L134" s="28"/>
      <c r="M134" s="28"/>
      <c r="N134" s="28"/>
      <c r="O134" s="28"/>
      <c r="P134" s="26"/>
    </row>
    <row r="135" spans="1:16" ht="20.100000000000001" customHeight="1">
      <c r="A135" s="19"/>
      <c r="B135" s="107"/>
      <c r="C135" s="108" t="s">
        <v>591</v>
      </c>
      <c r="D135" s="28"/>
      <c r="E135" s="28"/>
      <c r="F135" s="30"/>
      <c r="G135" s="28"/>
      <c r="H135" s="30"/>
      <c r="I135" s="28"/>
      <c r="J135" s="30"/>
      <c r="K135" s="28"/>
      <c r="L135" s="28"/>
      <c r="M135" s="28"/>
      <c r="N135" s="28"/>
      <c r="O135" s="28"/>
      <c r="P135" s="26"/>
    </row>
    <row r="136" spans="1:16" ht="20.100000000000001" customHeight="1">
      <c r="A136" s="19"/>
      <c r="B136" s="107"/>
      <c r="C136" s="108" t="s">
        <v>592</v>
      </c>
      <c r="D136" s="28"/>
      <c r="E136" s="28"/>
      <c r="F136" s="30"/>
      <c r="G136" s="28"/>
      <c r="H136" s="30"/>
      <c r="I136" s="28"/>
      <c r="J136" s="30"/>
      <c r="K136" s="28"/>
      <c r="L136" s="28"/>
      <c r="M136" s="28"/>
      <c r="N136" s="28"/>
      <c r="O136" s="28"/>
      <c r="P136" s="26"/>
    </row>
    <row r="137" spans="1:16" ht="20.100000000000001" customHeight="1">
      <c r="A137" s="19"/>
      <c r="B137" s="107"/>
      <c r="C137" s="108" t="s">
        <v>593</v>
      </c>
      <c r="D137" s="28"/>
      <c r="E137" s="28"/>
      <c r="F137" s="30"/>
      <c r="G137" s="28"/>
      <c r="H137" s="30"/>
      <c r="I137" s="28"/>
      <c r="J137" s="30"/>
      <c r="K137" s="28"/>
      <c r="L137" s="28"/>
      <c r="M137" s="28"/>
      <c r="N137" s="28"/>
      <c r="O137" s="28"/>
      <c r="P137" s="26"/>
    </row>
    <row r="138" spans="1:16" ht="20.100000000000001" customHeight="1">
      <c r="A138" s="19"/>
      <c r="B138" s="109"/>
      <c r="C138" s="29" t="s">
        <v>594</v>
      </c>
      <c r="D138" s="28"/>
      <c r="E138" s="28"/>
      <c r="F138" s="30"/>
      <c r="G138" s="28"/>
      <c r="H138" s="30"/>
      <c r="I138" s="28"/>
      <c r="J138" s="30"/>
      <c r="K138" s="28"/>
      <c r="L138" s="28"/>
      <c r="M138" s="28"/>
      <c r="N138" s="28"/>
      <c r="O138" s="28"/>
      <c r="P138" s="54"/>
    </row>
    <row r="139" spans="1:16" ht="20.100000000000001" customHeight="1">
      <c r="A139" s="19"/>
      <c r="B139" s="491" t="s">
        <v>595</v>
      </c>
      <c r="C139" s="492"/>
      <c r="D139" s="28"/>
      <c r="E139" s="28"/>
      <c r="F139" s="30"/>
      <c r="G139" s="28"/>
      <c r="H139" s="30"/>
      <c r="I139" s="28"/>
      <c r="J139" s="30"/>
      <c r="K139" s="28"/>
      <c r="L139" s="28"/>
      <c r="M139" s="28"/>
      <c r="N139" s="28"/>
      <c r="O139" s="28"/>
      <c r="P139" s="110" t="s">
        <v>596</v>
      </c>
    </row>
    <row r="140" spans="1:16" ht="20.100000000000001" customHeight="1">
      <c r="A140" s="19"/>
      <c r="B140" s="487" t="s">
        <v>597</v>
      </c>
      <c r="C140" s="488"/>
      <c r="D140" s="28"/>
      <c r="E140" s="28"/>
      <c r="F140" s="30"/>
      <c r="G140" s="28"/>
      <c r="H140" s="194"/>
      <c r="I140" s="28"/>
      <c r="J140" s="194"/>
      <c r="K140" s="28"/>
      <c r="L140" s="28"/>
      <c r="M140" s="28"/>
      <c r="N140" s="28"/>
      <c r="O140" s="28"/>
      <c r="P140" s="110" t="s">
        <v>596</v>
      </c>
    </row>
    <row r="141" spans="1:16">
      <c r="D141" s="10"/>
      <c r="E141" s="10"/>
      <c r="F141" s="10"/>
      <c r="G141" s="10"/>
      <c r="H141" s="10"/>
      <c r="I141" s="10"/>
      <c r="J141" s="10"/>
      <c r="K141" s="10"/>
      <c r="L141" s="10"/>
      <c r="M141" s="10"/>
      <c r="N141" s="10"/>
      <c r="O141" s="10"/>
      <c r="P141" s="10"/>
    </row>
  </sheetData>
  <sheetProtection sheet="1" objects="1" scenarios="1" sort="0" autoFilter="0"/>
  <mergeCells count="19">
    <mergeCell ref="B71:C71"/>
    <mergeCell ref="B73:B74"/>
    <mergeCell ref="B140:C140"/>
    <mergeCell ref="B94:C94"/>
    <mergeCell ref="B96:B97"/>
    <mergeCell ref="B116:C116"/>
    <mergeCell ref="B117:C117"/>
    <mergeCell ref="B119:B120"/>
    <mergeCell ref="B139:C139"/>
    <mergeCell ref="B93:C93"/>
    <mergeCell ref="B47:C47"/>
    <mergeCell ref="B48:C48"/>
    <mergeCell ref="B50:B51"/>
    <mergeCell ref="B70:C70"/>
    <mergeCell ref="B2:O2"/>
    <mergeCell ref="B4:B5"/>
    <mergeCell ref="B24:C24"/>
    <mergeCell ref="B25:C25"/>
    <mergeCell ref="B27:B28"/>
  </mergeCells>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2"/>
  <sheetViews>
    <sheetView showGridLines="0" zoomScale="80" zoomScaleNormal="80" workbookViewId="0">
      <pane xSplit="3" ySplit="5" topLeftCell="D6" activePane="bottomRight" state="frozen"/>
      <selection pane="topRight" activeCell="D1" sqref="D1"/>
      <selection pane="bottomLeft" activeCell="A6" sqref="A6"/>
      <selection pane="bottomRight"/>
    </sheetView>
  </sheetViews>
  <sheetFormatPr defaultRowHeight="15"/>
  <cols>
    <col min="1" max="1" width="3.42578125" style="12" customWidth="1"/>
    <col min="2" max="2" width="7.42578125" style="12" customWidth="1"/>
    <col min="3" max="3" width="44.7109375" style="12" customWidth="1"/>
    <col min="4" max="8" width="25.7109375" style="12" customWidth="1"/>
    <col min="9" max="16384" width="9.140625" style="12"/>
  </cols>
  <sheetData>
    <row r="1" spans="1:9" ht="20.100000000000001" customHeight="1">
      <c r="A1" s="14"/>
      <c r="B1" s="18"/>
      <c r="C1" s="18"/>
      <c r="D1" s="18"/>
      <c r="E1" s="18"/>
      <c r="F1" s="18"/>
      <c r="G1" s="18"/>
      <c r="H1" s="18"/>
    </row>
    <row r="2" spans="1:9" ht="20.100000000000001" customHeight="1">
      <c r="A2" s="19"/>
      <c r="B2" s="480" t="s">
        <v>604</v>
      </c>
      <c r="C2" s="481"/>
      <c r="D2" s="481"/>
      <c r="E2" s="481"/>
      <c r="F2" s="481"/>
      <c r="G2" s="481"/>
      <c r="H2" s="482"/>
    </row>
    <row r="3" spans="1:9" ht="20.100000000000001" customHeight="1">
      <c r="A3" s="14"/>
      <c r="B3" s="66"/>
      <c r="C3" s="66"/>
      <c r="D3" s="85"/>
      <c r="E3" s="85"/>
      <c r="F3" s="59"/>
      <c r="G3" s="59"/>
      <c r="H3" s="59"/>
    </row>
    <row r="4" spans="1:9" ht="66.75" customHeight="1">
      <c r="A4" s="14"/>
      <c r="B4" s="14"/>
      <c r="C4" s="19"/>
      <c r="D4" s="111" t="s">
        <v>605</v>
      </c>
      <c r="E4" s="111" t="s">
        <v>606</v>
      </c>
      <c r="F4" s="111" t="s">
        <v>607</v>
      </c>
      <c r="G4" s="111" t="s">
        <v>608</v>
      </c>
      <c r="H4" s="111" t="s">
        <v>609</v>
      </c>
    </row>
    <row r="5" spans="1:9" ht="20.100000000000001" customHeight="1">
      <c r="A5" s="14"/>
      <c r="B5" s="18"/>
      <c r="C5" s="42"/>
      <c r="D5" s="112" t="s">
        <v>102</v>
      </c>
      <c r="E5" s="112" t="s">
        <v>103</v>
      </c>
      <c r="F5" s="112" t="s">
        <v>104</v>
      </c>
      <c r="G5" s="112" t="s">
        <v>105</v>
      </c>
      <c r="H5" s="112" t="s">
        <v>106</v>
      </c>
    </row>
    <row r="6" spans="1:9" ht="27.75" customHeight="1">
      <c r="A6" s="19"/>
      <c r="B6" s="113" t="s">
        <v>98</v>
      </c>
      <c r="C6" s="114" t="s">
        <v>498</v>
      </c>
      <c r="D6" s="28"/>
      <c r="E6" s="28"/>
      <c r="F6" s="30"/>
      <c r="G6" s="30"/>
      <c r="H6" s="30"/>
      <c r="I6" s="10"/>
    </row>
    <row r="7" spans="1:9" ht="27.75" customHeight="1">
      <c r="A7" s="19"/>
      <c r="B7" s="113" t="s">
        <v>610</v>
      </c>
      <c r="C7" s="115" t="s">
        <v>611</v>
      </c>
      <c r="D7" s="194"/>
      <c r="E7" s="28"/>
      <c r="F7" s="30"/>
      <c r="G7" s="30"/>
      <c r="H7" s="30"/>
      <c r="I7" s="10"/>
    </row>
    <row r="8" spans="1:9" ht="27.75" customHeight="1">
      <c r="A8" s="19"/>
      <c r="B8" s="113" t="s">
        <v>612</v>
      </c>
      <c r="C8" s="115" t="s">
        <v>613</v>
      </c>
      <c r="D8" s="194"/>
      <c r="E8" s="28"/>
      <c r="F8" s="30"/>
      <c r="G8" s="30"/>
      <c r="H8" s="30"/>
      <c r="I8" s="10"/>
    </row>
    <row r="9" spans="1:9" ht="27.75" customHeight="1">
      <c r="A9" s="19"/>
      <c r="B9" s="113" t="s">
        <v>109</v>
      </c>
      <c r="C9" s="114" t="s">
        <v>503</v>
      </c>
      <c r="D9" s="28"/>
      <c r="E9" s="28"/>
      <c r="F9" s="30"/>
      <c r="G9" s="30"/>
      <c r="H9" s="30"/>
      <c r="I9" s="10"/>
    </row>
    <row r="10" spans="1:9" ht="27.75" customHeight="1">
      <c r="A10" s="19"/>
      <c r="B10" s="113" t="s">
        <v>111</v>
      </c>
      <c r="C10" s="114" t="s">
        <v>504</v>
      </c>
      <c r="D10" s="28"/>
      <c r="E10" s="28"/>
      <c r="F10" s="30"/>
      <c r="G10" s="30"/>
      <c r="H10" s="30"/>
      <c r="I10" s="10"/>
    </row>
    <row r="11" spans="1:9" ht="27.75" customHeight="1">
      <c r="A11" s="19"/>
      <c r="B11" s="113" t="s">
        <v>614</v>
      </c>
      <c r="C11" s="115" t="s">
        <v>615</v>
      </c>
      <c r="D11" s="194"/>
      <c r="E11" s="28"/>
      <c r="F11" s="30"/>
      <c r="G11" s="30"/>
      <c r="H11" s="30"/>
      <c r="I11" s="10"/>
    </row>
    <row r="12" spans="1:9" ht="27.75" customHeight="1">
      <c r="A12" s="19"/>
      <c r="B12" s="113" t="s">
        <v>616</v>
      </c>
      <c r="C12" s="115" t="s">
        <v>617</v>
      </c>
      <c r="D12" s="194"/>
      <c r="E12" s="28"/>
      <c r="F12" s="30"/>
      <c r="G12" s="30"/>
      <c r="H12" s="30"/>
      <c r="I12" s="10"/>
    </row>
    <row r="13" spans="1:9" ht="27.75" customHeight="1">
      <c r="A13" s="19"/>
      <c r="B13" s="113" t="s">
        <v>114</v>
      </c>
      <c r="C13" s="114" t="s">
        <v>505</v>
      </c>
      <c r="D13" s="28"/>
      <c r="E13" s="28"/>
      <c r="F13" s="30"/>
      <c r="G13" s="30"/>
      <c r="H13" s="30"/>
      <c r="I13" s="10"/>
    </row>
    <row r="14" spans="1:9" ht="27.75" customHeight="1">
      <c r="A14" s="19"/>
      <c r="B14" s="113" t="s">
        <v>618</v>
      </c>
      <c r="C14" s="115" t="s">
        <v>619</v>
      </c>
      <c r="D14" s="194"/>
      <c r="E14" s="28"/>
      <c r="F14" s="30"/>
      <c r="G14" s="30"/>
      <c r="H14" s="30"/>
      <c r="I14" s="10"/>
    </row>
    <row r="15" spans="1:9" ht="27.75" customHeight="1">
      <c r="A15" s="19"/>
      <c r="B15" s="113" t="s">
        <v>620</v>
      </c>
      <c r="C15" s="115" t="s">
        <v>621</v>
      </c>
      <c r="D15" s="194"/>
      <c r="E15" s="28"/>
      <c r="F15" s="30"/>
      <c r="G15" s="30"/>
      <c r="H15" s="30"/>
      <c r="I15" s="10"/>
    </row>
    <row r="16" spans="1:9" ht="27.75" customHeight="1">
      <c r="A16" s="19"/>
      <c r="B16" s="113" t="s">
        <v>622</v>
      </c>
      <c r="C16" s="115" t="s">
        <v>623</v>
      </c>
      <c r="D16" s="194"/>
      <c r="E16" s="28"/>
      <c r="F16" s="30"/>
      <c r="G16" s="30"/>
      <c r="H16" s="30"/>
      <c r="I16" s="10"/>
    </row>
    <row r="17" spans="1:9" ht="27.75" customHeight="1">
      <c r="A17" s="19"/>
      <c r="B17" s="113" t="s">
        <v>624</v>
      </c>
      <c r="C17" s="115" t="s">
        <v>625</v>
      </c>
      <c r="D17" s="194"/>
      <c r="E17" s="28"/>
      <c r="F17" s="30"/>
      <c r="G17" s="30"/>
      <c r="H17" s="30"/>
      <c r="I17" s="10"/>
    </row>
    <row r="18" spans="1:9" ht="27.75" customHeight="1">
      <c r="A18" s="19"/>
      <c r="B18" s="113" t="s">
        <v>626</v>
      </c>
      <c r="C18" s="115" t="s">
        <v>627</v>
      </c>
      <c r="D18" s="194"/>
      <c r="E18" s="28"/>
      <c r="F18" s="30"/>
      <c r="G18" s="30"/>
      <c r="H18" s="30"/>
      <c r="I18" s="10"/>
    </row>
    <row r="19" spans="1:9" ht="27.75" customHeight="1">
      <c r="A19" s="19"/>
      <c r="B19" s="113" t="s">
        <v>117</v>
      </c>
      <c r="C19" s="114" t="s">
        <v>550</v>
      </c>
      <c r="D19" s="28"/>
      <c r="E19" s="28"/>
      <c r="F19" s="30"/>
      <c r="G19" s="30"/>
      <c r="H19" s="30"/>
      <c r="I19" s="10"/>
    </row>
    <row r="20" spans="1:9" ht="27.75" customHeight="1">
      <c r="A20" s="19"/>
      <c r="B20" s="113" t="s">
        <v>119</v>
      </c>
      <c r="C20" s="114" t="s">
        <v>628</v>
      </c>
      <c r="D20" s="28"/>
      <c r="E20" s="28"/>
      <c r="F20" s="30"/>
      <c r="G20" s="30"/>
      <c r="H20" s="30"/>
      <c r="I20" s="10"/>
    </row>
    <row r="21" spans="1:9" ht="27.75" customHeight="1">
      <c r="A21" s="19"/>
      <c r="B21" s="113" t="s">
        <v>121</v>
      </c>
      <c r="C21" s="97" t="s">
        <v>0</v>
      </c>
      <c r="D21" s="28"/>
      <c r="E21" s="28"/>
      <c r="F21" s="30"/>
      <c r="G21" s="30"/>
      <c r="H21" s="30"/>
      <c r="I21" s="10"/>
    </row>
    <row r="22" spans="1:9">
      <c r="D22" s="10"/>
      <c r="E22" s="10"/>
      <c r="F22" s="10"/>
      <c r="G22" s="10"/>
      <c r="H22" s="10"/>
      <c r="I22" s="10"/>
    </row>
  </sheetData>
  <sheetProtection sheet="1" objects="1" scenarios="1" sort="0" autoFilter="0"/>
  <mergeCells count="1">
    <mergeCell ref="B2:H2"/>
  </mergeCells>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25"/>
  <sheetViews>
    <sheetView showGridLines="0" zoomScale="80" zoomScaleNormal="80" workbookViewId="0">
      <pane xSplit="3" ySplit="5" topLeftCell="D6" activePane="bottomRight" state="frozen"/>
      <selection pane="topRight" activeCell="D1" sqref="D1"/>
      <selection pane="bottomLeft" activeCell="A6" sqref="A6"/>
      <selection pane="bottomRight"/>
    </sheetView>
  </sheetViews>
  <sheetFormatPr defaultRowHeight="15"/>
  <cols>
    <col min="1" max="1" width="4" style="12" customWidth="1"/>
    <col min="2" max="2" width="5.140625" style="12" customWidth="1"/>
    <col min="3" max="3" width="63.42578125" style="12" customWidth="1"/>
    <col min="4" max="5" width="25.7109375" style="12" customWidth="1"/>
    <col min="6" max="16384" width="9.140625" style="12"/>
  </cols>
  <sheetData>
    <row r="1" spans="1:6" ht="20.100000000000001" customHeight="1">
      <c r="A1" s="14"/>
      <c r="B1" s="18"/>
      <c r="C1" s="18"/>
      <c r="D1" s="18"/>
      <c r="E1" s="18"/>
    </row>
    <row r="2" spans="1:6" ht="20.100000000000001" customHeight="1">
      <c r="A2" s="19"/>
      <c r="B2" s="480" t="s">
        <v>629</v>
      </c>
      <c r="C2" s="481"/>
      <c r="D2" s="481"/>
      <c r="E2" s="482"/>
    </row>
    <row r="3" spans="1:6" ht="20.100000000000001" customHeight="1">
      <c r="A3" s="14"/>
      <c r="B3" s="66"/>
      <c r="C3" s="66"/>
      <c r="D3" s="85"/>
      <c r="E3" s="85"/>
    </row>
    <row r="4" spans="1:6" ht="48.75" customHeight="1">
      <c r="A4" s="14"/>
      <c r="B4" s="14"/>
      <c r="C4" s="19"/>
      <c r="D4" s="24" t="s">
        <v>630</v>
      </c>
      <c r="E4" s="24" t="s">
        <v>631</v>
      </c>
    </row>
    <row r="5" spans="1:6" ht="20.100000000000001" customHeight="1">
      <c r="A5" s="14"/>
      <c r="B5" s="18"/>
      <c r="C5" s="42"/>
      <c r="D5" s="29" t="s">
        <v>102</v>
      </c>
      <c r="E5" s="29" t="s">
        <v>103</v>
      </c>
    </row>
    <row r="6" spans="1:6" ht="31.5" customHeight="1">
      <c r="A6" s="19"/>
      <c r="B6" s="116" t="s">
        <v>98</v>
      </c>
      <c r="C6" s="35" t="s">
        <v>632</v>
      </c>
      <c r="D6" s="28"/>
      <c r="E6" s="28"/>
      <c r="F6" s="10"/>
    </row>
    <row r="7" spans="1:6" ht="31.5" customHeight="1">
      <c r="A7" s="19"/>
      <c r="B7" s="116" t="s">
        <v>109</v>
      </c>
      <c r="C7" s="27" t="s">
        <v>633</v>
      </c>
      <c r="D7" s="28"/>
      <c r="E7" s="28"/>
      <c r="F7" s="10"/>
    </row>
    <row r="8" spans="1:6" ht="31.5" customHeight="1">
      <c r="A8" s="19"/>
      <c r="B8" s="116" t="s">
        <v>111</v>
      </c>
      <c r="C8" s="27" t="s">
        <v>503</v>
      </c>
      <c r="D8" s="28"/>
      <c r="E8" s="28"/>
      <c r="F8" s="10"/>
    </row>
    <row r="9" spans="1:6" ht="31.5" customHeight="1">
      <c r="A9" s="19"/>
      <c r="B9" s="116" t="s">
        <v>114</v>
      </c>
      <c r="C9" s="27" t="s">
        <v>504</v>
      </c>
      <c r="D9" s="28"/>
      <c r="E9" s="28"/>
      <c r="F9" s="10"/>
    </row>
    <row r="10" spans="1:6" ht="31.5" customHeight="1">
      <c r="A10" s="19"/>
      <c r="B10" s="116" t="s">
        <v>618</v>
      </c>
      <c r="C10" s="117" t="s">
        <v>634</v>
      </c>
      <c r="D10" s="28"/>
      <c r="E10" s="28"/>
      <c r="F10" s="10"/>
    </row>
    <row r="11" spans="1:6" ht="31.5" customHeight="1">
      <c r="A11" s="19"/>
      <c r="B11" s="116" t="s">
        <v>620</v>
      </c>
      <c r="C11" s="117" t="s">
        <v>635</v>
      </c>
      <c r="D11" s="28"/>
      <c r="E11" s="28"/>
      <c r="F11" s="10"/>
    </row>
    <row r="12" spans="1:6" ht="31.5" customHeight="1">
      <c r="A12" s="19"/>
      <c r="B12" s="116" t="s">
        <v>117</v>
      </c>
      <c r="C12" s="35" t="s">
        <v>636</v>
      </c>
      <c r="D12" s="28"/>
      <c r="E12" s="28"/>
      <c r="F12" s="10"/>
    </row>
    <row r="13" spans="1:6" ht="31.5" customHeight="1">
      <c r="A13" s="19"/>
      <c r="B13" s="116" t="s">
        <v>119</v>
      </c>
      <c r="C13" s="27" t="s">
        <v>633</v>
      </c>
      <c r="D13" s="28"/>
      <c r="E13" s="28"/>
      <c r="F13" s="10"/>
    </row>
    <row r="14" spans="1:6" ht="31.5" customHeight="1">
      <c r="A14" s="19"/>
      <c r="B14" s="116" t="s">
        <v>121</v>
      </c>
      <c r="C14" s="27" t="s">
        <v>503</v>
      </c>
      <c r="D14" s="28"/>
      <c r="E14" s="28"/>
      <c r="F14" s="10"/>
    </row>
    <row r="15" spans="1:6" ht="31.5" customHeight="1">
      <c r="A15" s="19"/>
      <c r="B15" s="116" t="s">
        <v>133</v>
      </c>
      <c r="C15" s="27" t="s">
        <v>504</v>
      </c>
      <c r="D15" s="28"/>
      <c r="E15" s="28"/>
      <c r="F15" s="10"/>
    </row>
    <row r="16" spans="1:6" ht="31.5" customHeight="1">
      <c r="A16" s="19"/>
      <c r="B16" s="116" t="s">
        <v>637</v>
      </c>
      <c r="C16" s="117" t="s">
        <v>634</v>
      </c>
      <c r="D16" s="28"/>
      <c r="E16" s="28"/>
      <c r="F16" s="10"/>
    </row>
    <row r="17" spans="1:6" ht="31.5" customHeight="1">
      <c r="A17" s="19"/>
      <c r="B17" s="116" t="s">
        <v>638</v>
      </c>
      <c r="C17" s="117" t="s">
        <v>635</v>
      </c>
      <c r="D17" s="28"/>
      <c r="E17" s="28"/>
      <c r="F17" s="10"/>
    </row>
    <row r="18" spans="1:6" ht="31.5" customHeight="1">
      <c r="A18" s="19"/>
      <c r="B18" s="116" t="s">
        <v>137</v>
      </c>
      <c r="C18" s="27" t="s">
        <v>505</v>
      </c>
      <c r="D18" s="28"/>
      <c r="E18" s="28"/>
      <c r="F18" s="10"/>
    </row>
    <row r="19" spans="1:6" ht="33.75" customHeight="1">
      <c r="A19" s="19"/>
      <c r="B19" s="116" t="s">
        <v>639</v>
      </c>
      <c r="C19" s="117" t="s">
        <v>640</v>
      </c>
      <c r="D19" s="28"/>
      <c r="E19" s="28"/>
      <c r="F19" s="10"/>
    </row>
    <row r="20" spans="1:6" ht="34.5" customHeight="1">
      <c r="A20" s="19"/>
      <c r="B20" s="116" t="s">
        <v>641</v>
      </c>
      <c r="C20" s="117" t="s">
        <v>642</v>
      </c>
      <c r="D20" s="28"/>
      <c r="E20" s="28"/>
      <c r="F20" s="10"/>
    </row>
    <row r="21" spans="1:6" ht="31.5" customHeight="1">
      <c r="A21" s="19"/>
      <c r="B21" s="116" t="s">
        <v>643</v>
      </c>
      <c r="C21" s="117" t="s">
        <v>623</v>
      </c>
      <c r="D21" s="28"/>
      <c r="E21" s="28"/>
      <c r="F21" s="10"/>
    </row>
    <row r="22" spans="1:6" ht="31.5" customHeight="1">
      <c r="A22" s="19"/>
      <c r="B22" s="116" t="s">
        <v>644</v>
      </c>
      <c r="C22" s="117" t="s">
        <v>645</v>
      </c>
      <c r="D22" s="28"/>
      <c r="E22" s="28"/>
      <c r="F22" s="10"/>
    </row>
    <row r="23" spans="1:6" ht="31.5" customHeight="1">
      <c r="A23" s="19"/>
      <c r="B23" s="116" t="s">
        <v>646</v>
      </c>
      <c r="C23" s="117" t="s">
        <v>647</v>
      </c>
      <c r="D23" s="28"/>
      <c r="E23" s="28"/>
      <c r="F23" s="10"/>
    </row>
    <row r="24" spans="1:6" ht="31.5" customHeight="1">
      <c r="A24" s="19"/>
      <c r="B24" s="116" t="s">
        <v>141</v>
      </c>
      <c r="C24" s="35" t="s">
        <v>648</v>
      </c>
      <c r="D24" s="28"/>
      <c r="E24" s="28"/>
      <c r="F24" s="10"/>
    </row>
    <row r="25" spans="1:6">
      <c r="D25" s="10"/>
      <c r="E25" s="10"/>
      <c r="F25" s="10"/>
    </row>
  </sheetData>
  <sheetProtection sheet="1" objects="1" scenarios="1" sort="0" autoFilter="0"/>
  <mergeCells count="1">
    <mergeCell ref="B2:E2"/>
  </mergeCells>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2"/>
  <sheetViews>
    <sheetView showGridLines="0" zoomScale="80" zoomScaleNormal="80" workbookViewId="0">
      <pane xSplit="3" ySplit="8" topLeftCell="D9" activePane="bottomRight" state="frozen"/>
      <selection pane="topRight" activeCell="D1" sqref="D1"/>
      <selection pane="bottomLeft" activeCell="A9" sqref="A9"/>
      <selection pane="bottomRight"/>
    </sheetView>
  </sheetViews>
  <sheetFormatPr defaultRowHeight="15"/>
  <cols>
    <col min="1" max="1" width="4" style="12" customWidth="1"/>
    <col min="2" max="2" width="6.42578125" style="12" customWidth="1"/>
    <col min="3" max="3" width="40.85546875" style="12" customWidth="1"/>
    <col min="4" max="4" width="27.28515625" style="12" customWidth="1"/>
    <col min="5" max="15" width="15.7109375" style="12" customWidth="1"/>
    <col min="16" max="17" width="25.7109375" style="12" customWidth="1"/>
    <col min="18" max="16384" width="9.140625" style="12"/>
  </cols>
  <sheetData>
    <row r="1" spans="1:18" ht="20.100000000000001" customHeight="1">
      <c r="A1" s="14"/>
      <c r="B1" s="18"/>
      <c r="C1" s="18"/>
      <c r="D1" s="18"/>
      <c r="E1" s="18"/>
      <c r="F1" s="18"/>
      <c r="G1" s="18"/>
      <c r="H1" s="18"/>
      <c r="I1" s="18"/>
      <c r="J1" s="18"/>
      <c r="K1" s="18"/>
      <c r="L1" s="18"/>
      <c r="M1" s="18"/>
      <c r="N1" s="18"/>
      <c r="O1" s="18"/>
      <c r="P1" s="18"/>
      <c r="Q1" s="18"/>
    </row>
    <row r="2" spans="1:18" ht="20.100000000000001" customHeight="1">
      <c r="A2" s="19"/>
      <c r="B2" s="480" t="s">
        <v>649</v>
      </c>
      <c r="C2" s="481"/>
      <c r="D2" s="481"/>
      <c r="E2" s="481"/>
      <c r="F2" s="481"/>
      <c r="G2" s="481"/>
      <c r="H2" s="481"/>
      <c r="I2" s="481"/>
      <c r="J2" s="481"/>
      <c r="K2" s="481"/>
      <c r="L2" s="481"/>
      <c r="M2" s="481"/>
      <c r="N2" s="481"/>
      <c r="O2" s="481"/>
      <c r="P2" s="481"/>
      <c r="Q2" s="482"/>
    </row>
    <row r="3" spans="1:18" ht="20.100000000000001" customHeight="1">
      <c r="A3" s="14"/>
      <c r="B3" s="85"/>
      <c r="C3" s="85"/>
      <c r="D3" s="85"/>
      <c r="E3" s="85"/>
      <c r="F3" s="59"/>
      <c r="G3" s="59"/>
      <c r="H3" s="59"/>
      <c r="I3" s="59"/>
      <c r="J3" s="59"/>
      <c r="K3" s="59"/>
      <c r="L3" s="59"/>
      <c r="M3" s="59"/>
      <c r="N3" s="59"/>
      <c r="O3" s="59"/>
      <c r="P3" s="59"/>
      <c r="Q3" s="59"/>
    </row>
    <row r="4" spans="1:18" ht="41.25" customHeight="1">
      <c r="A4" s="19"/>
      <c r="B4" s="495" t="s">
        <v>563</v>
      </c>
      <c r="C4" s="496"/>
      <c r="D4" s="501" t="s">
        <v>650</v>
      </c>
      <c r="E4" s="503" t="s">
        <v>651</v>
      </c>
      <c r="F4" s="504"/>
      <c r="G4" s="504"/>
      <c r="H4" s="504"/>
      <c r="I4" s="504"/>
      <c r="J4" s="504"/>
      <c r="K4" s="504"/>
      <c r="L4" s="504"/>
      <c r="M4" s="504"/>
      <c r="N4" s="504"/>
      <c r="O4" s="505"/>
      <c r="P4" s="503" t="s">
        <v>652</v>
      </c>
      <c r="Q4" s="505"/>
    </row>
    <row r="5" spans="1:18" ht="32.25" customHeight="1">
      <c r="A5" s="19"/>
      <c r="B5" s="497"/>
      <c r="C5" s="498"/>
      <c r="D5" s="502"/>
      <c r="E5" s="506" t="s">
        <v>653</v>
      </c>
      <c r="F5" s="507"/>
      <c r="G5" s="507"/>
      <c r="H5" s="507"/>
      <c r="I5" s="507"/>
      <c r="J5" s="507"/>
      <c r="K5" s="507"/>
      <c r="L5" s="507"/>
      <c r="M5" s="508"/>
      <c r="N5" s="506" t="s">
        <v>654</v>
      </c>
      <c r="O5" s="508"/>
      <c r="P5" s="501" t="s">
        <v>655</v>
      </c>
      <c r="Q5" s="501" t="s">
        <v>656</v>
      </c>
    </row>
    <row r="6" spans="1:18" ht="20.100000000000001" customHeight="1">
      <c r="A6" s="19"/>
      <c r="B6" s="497"/>
      <c r="C6" s="498"/>
      <c r="D6" s="502"/>
      <c r="E6" s="501" t="s">
        <v>657</v>
      </c>
      <c r="F6" s="495" t="s">
        <v>658</v>
      </c>
      <c r="G6" s="118"/>
      <c r="H6" s="118"/>
      <c r="I6" s="119"/>
      <c r="J6" s="495" t="s">
        <v>659</v>
      </c>
      <c r="K6" s="118"/>
      <c r="L6" s="118"/>
      <c r="M6" s="119"/>
      <c r="N6" s="501"/>
      <c r="O6" s="501" t="s">
        <v>660</v>
      </c>
      <c r="P6" s="502"/>
      <c r="Q6" s="502"/>
    </row>
    <row r="7" spans="1:18" ht="103.5" customHeight="1">
      <c r="A7" s="19"/>
      <c r="B7" s="497"/>
      <c r="C7" s="498"/>
      <c r="D7" s="120"/>
      <c r="E7" s="509"/>
      <c r="F7" s="509"/>
      <c r="G7" s="112" t="s">
        <v>661</v>
      </c>
      <c r="H7" s="112" t="s">
        <v>662</v>
      </c>
      <c r="I7" s="112" t="s">
        <v>663</v>
      </c>
      <c r="J7" s="509"/>
      <c r="K7" s="112" t="s">
        <v>664</v>
      </c>
      <c r="L7" s="112" t="s">
        <v>665</v>
      </c>
      <c r="M7" s="112" t="s">
        <v>666</v>
      </c>
      <c r="N7" s="509"/>
      <c r="O7" s="509"/>
      <c r="P7" s="509"/>
      <c r="Q7" s="509"/>
    </row>
    <row r="8" spans="1:18" ht="20.100000000000001" customHeight="1">
      <c r="A8" s="19"/>
      <c r="B8" s="499"/>
      <c r="C8" s="500"/>
      <c r="D8" s="112" t="s">
        <v>102</v>
      </c>
      <c r="E8" s="112" t="s">
        <v>103</v>
      </c>
      <c r="F8" s="112" t="s">
        <v>104</v>
      </c>
      <c r="G8" s="112" t="s">
        <v>105</v>
      </c>
      <c r="H8" s="112" t="s">
        <v>106</v>
      </c>
      <c r="I8" s="112" t="s">
        <v>481</v>
      </c>
      <c r="J8" s="112" t="s">
        <v>403</v>
      </c>
      <c r="K8" s="112" t="s">
        <v>482</v>
      </c>
      <c r="L8" s="112" t="s">
        <v>483</v>
      </c>
      <c r="M8" s="112" t="s">
        <v>484</v>
      </c>
      <c r="N8" s="112" t="s">
        <v>485</v>
      </c>
      <c r="O8" s="112" t="s">
        <v>486</v>
      </c>
      <c r="P8" s="112" t="s">
        <v>557</v>
      </c>
      <c r="Q8" s="112" t="s">
        <v>558</v>
      </c>
    </row>
    <row r="9" spans="1:18" ht="20.100000000000001" customHeight="1">
      <c r="A9" s="19"/>
      <c r="B9" s="121" t="s">
        <v>98</v>
      </c>
      <c r="C9" s="114" t="s">
        <v>633</v>
      </c>
      <c r="D9" s="28"/>
      <c r="E9" s="30"/>
      <c r="F9" s="30"/>
      <c r="G9" s="30"/>
      <c r="H9" s="30"/>
      <c r="I9" s="30"/>
      <c r="J9" s="30"/>
      <c r="K9" s="30"/>
      <c r="L9" s="30"/>
      <c r="M9" s="30"/>
      <c r="N9" s="30"/>
      <c r="O9" s="30"/>
      <c r="P9" s="28"/>
      <c r="Q9" s="28"/>
      <c r="R9" s="10"/>
    </row>
    <row r="10" spans="1:18" ht="20.100000000000001" customHeight="1">
      <c r="A10" s="19"/>
      <c r="B10" s="121" t="s">
        <v>109</v>
      </c>
      <c r="C10" s="114" t="s">
        <v>503</v>
      </c>
      <c r="D10" s="28"/>
      <c r="E10" s="30"/>
      <c r="F10" s="30"/>
      <c r="G10" s="30"/>
      <c r="H10" s="30"/>
      <c r="I10" s="30"/>
      <c r="J10" s="30"/>
      <c r="K10" s="30"/>
      <c r="L10" s="30"/>
      <c r="M10" s="30"/>
      <c r="N10" s="30"/>
      <c r="O10" s="30"/>
      <c r="P10" s="28"/>
      <c r="Q10" s="28"/>
      <c r="R10" s="10"/>
    </row>
    <row r="11" spans="1:18" ht="20.100000000000001" customHeight="1">
      <c r="A11" s="19"/>
      <c r="B11" s="121" t="s">
        <v>111</v>
      </c>
      <c r="C11" s="114" t="s">
        <v>504</v>
      </c>
      <c r="D11" s="28"/>
      <c r="E11" s="30"/>
      <c r="F11" s="30"/>
      <c r="G11" s="30"/>
      <c r="H11" s="30"/>
      <c r="I11" s="30"/>
      <c r="J11" s="30"/>
      <c r="K11" s="30"/>
      <c r="L11" s="30"/>
      <c r="M11" s="30"/>
      <c r="N11" s="30"/>
      <c r="O11" s="30"/>
      <c r="P11" s="28"/>
      <c r="Q11" s="28"/>
      <c r="R11" s="10"/>
    </row>
    <row r="12" spans="1:18" ht="20.100000000000001" customHeight="1">
      <c r="A12" s="19"/>
      <c r="B12" s="122" t="s">
        <v>614</v>
      </c>
      <c r="C12" s="115" t="s">
        <v>667</v>
      </c>
      <c r="D12" s="28"/>
      <c r="E12" s="30"/>
      <c r="F12" s="30"/>
      <c r="G12" s="30"/>
      <c r="H12" s="30"/>
      <c r="I12" s="30"/>
      <c r="J12" s="30"/>
      <c r="K12" s="30"/>
      <c r="L12" s="30"/>
      <c r="M12" s="30"/>
      <c r="N12" s="30"/>
      <c r="O12" s="30"/>
      <c r="P12" s="28"/>
      <c r="Q12" s="28"/>
      <c r="R12" s="10"/>
    </row>
    <row r="13" spans="1:18" ht="20.100000000000001" customHeight="1">
      <c r="A13" s="19"/>
      <c r="B13" s="122" t="s">
        <v>616</v>
      </c>
      <c r="C13" s="115" t="s">
        <v>668</v>
      </c>
      <c r="D13" s="28"/>
      <c r="E13" s="30"/>
      <c r="F13" s="30"/>
      <c r="G13" s="30"/>
      <c r="H13" s="30"/>
      <c r="I13" s="30"/>
      <c r="J13" s="30"/>
      <c r="K13" s="30"/>
      <c r="L13" s="30"/>
      <c r="M13" s="30"/>
      <c r="N13" s="30"/>
      <c r="O13" s="30"/>
      <c r="P13" s="28"/>
      <c r="Q13" s="28"/>
      <c r="R13" s="10"/>
    </row>
    <row r="14" spans="1:18" ht="20.100000000000001" customHeight="1">
      <c r="A14" s="19"/>
      <c r="B14" s="122" t="s">
        <v>669</v>
      </c>
      <c r="C14" s="115" t="s">
        <v>670</v>
      </c>
      <c r="D14" s="28"/>
      <c r="E14" s="30"/>
      <c r="F14" s="30"/>
      <c r="G14" s="30"/>
      <c r="H14" s="30"/>
      <c r="I14" s="30"/>
      <c r="J14" s="30"/>
      <c r="K14" s="30"/>
      <c r="L14" s="30"/>
      <c r="M14" s="30"/>
      <c r="N14" s="30"/>
      <c r="O14" s="30"/>
      <c r="P14" s="28"/>
      <c r="Q14" s="28"/>
      <c r="R14" s="10"/>
    </row>
    <row r="15" spans="1:18" ht="20.100000000000001" customHeight="1">
      <c r="A15" s="19"/>
      <c r="B15" s="121" t="s">
        <v>114</v>
      </c>
      <c r="C15" s="114" t="s">
        <v>505</v>
      </c>
      <c r="D15" s="28"/>
      <c r="E15" s="30"/>
      <c r="F15" s="30"/>
      <c r="G15" s="30"/>
      <c r="H15" s="30"/>
      <c r="I15" s="30"/>
      <c r="J15" s="30"/>
      <c r="K15" s="30"/>
      <c r="L15" s="30"/>
      <c r="M15" s="30"/>
      <c r="N15" s="30"/>
      <c r="O15" s="30"/>
      <c r="P15" s="28"/>
      <c r="Q15" s="28"/>
      <c r="R15" s="10"/>
    </row>
    <row r="16" spans="1:18" ht="20.100000000000001" customHeight="1">
      <c r="A16" s="19"/>
      <c r="B16" s="122" t="s">
        <v>618</v>
      </c>
      <c r="C16" s="115" t="s">
        <v>671</v>
      </c>
      <c r="D16" s="28"/>
      <c r="E16" s="30"/>
      <c r="F16" s="30"/>
      <c r="G16" s="30"/>
      <c r="H16" s="30"/>
      <c r="I16" s="30"/>
      <c r="J16" s="30"/>
      <c r="K16" s="30"/>
      <c r="L16" s="30"/>
      <c r="M16" s="30"/>
      <c r="N16" s="30"/>
      <c r="O16" s="30"/>
      <c r="P16" s="28"/>
      <c r="Q16" s="28"/>
      <c r="R16" s="10"/>
    </row>
    <row r="17" spans="1:18" ht="20.100000000000001" customHeight="1">
      <c r="A17" s="19"/>
      <c r="B17" s="122" t="s">
        <v>620</v>
      </c>
      <c r="C17" s="115" t="s">
        <v>672</v>
      </c>
      <c r="D17" s="28"/>
      <c r="E17" s="30"/>
      <c r="F17" s="30"/>
      <c r="G17" s="30"/>
      <c r="H17" s="30"/>
      <c r="I17" s="30"/>
      <c r="J17" s="30"/>
      <c r="K17" s="30"/>
      <c r="L17" s="30"/>
      <c r="M17" s="30"/>
      <c r="N17" s="30"/>
      <c r="O17" s="30"/>
      <c r="P17" s="28"/>
      <c r="Q17" s="28"/>
      <c r="R17" s="10"/>
    </row>
    <row r="18" spans="1:18" ht="20.100000000000001" customHeight="1">
      <c r="A18" s="19"/>
      <c r="B18" s="122" t="s">
        <v>622</v>
      </c>
      <c r="C18" s="115" t="s">
        <v>673</v>
      </c>
      <c r="D18" s="28"/>
      <c r="E18" s="30"/>
      <c r="F18" s="30"/>
      <c r="G18" s="30"/>
      <c r="H18" s="30"/>
      <c r="I18" s="30"/>
      <c r="J18" s="30"/>
      <c r="K18" s="30"/>
      <c r="L18" s="30"/>
      <c r="M18" s="30"/>
      <c r="N18" s="30"/>
      <c r="O18" s="30"/>
      <c r="P18" s="28"/>
      <c r="Q18" s="28"/>
      <c r="R18" s="10"/>
    </row>
    <row r="19" spans="1:18" ht="20.100000000000001" customHeight="1">
      <c r="A19" s="19"/>
      <c r="B19" s="122" t="s">
        <v>624</v>
      </c>
      <c r="C19" s="115" t="s">
        <v>674</v>
      </c>
      <c r="D19" s="28"/>
      <c r="E19" s="30"/>
      <c r="F19" s="30"/>
      <c r="G19" s="30"/>
      <c r="H19" s="30"/>
      <c r="I19" s="30"/>
      <c r="J19" s="30"/>
      <c r="K19" s="30"/>
      <c r="L19" s="30"/>
      <c r="M19" s="30"/>
      <c r="N19" s="30"/>
      <c r="O19" s="30"/>
      <c r="P19" s="28"/>
      <c r="Q19" s="28"/>
      <c r="R19" s="10"/>
    </row>
    <row r="20" spans="1:18" ht="20.100000000000001" customHeight="1">
      <c r="A20" s="19"/>
      <c r="B20" s="122" t="s">
        <v>626</v>
      </c>
      <c r="C20" s="115" t="s">
        <v>675</v>
      </c>
      <c r="D20" s="28"/>
      <c r="E20" s="30"/>
      <c r="F20" s="30"/>
      <c r="G20" s="30"/>
      <c r="H20" s="30"/>
      <c r="I20" s="30"/>
      <c r="J20" s="30"/>
      <c r="K20" s="30"/>
      <c r="L20" s="30"/>
      <c r="M20" s="30"/>
      <c r="N20" s="30"/>
      <c r="O20" s="30"/>
      <c r="P20" s="28"/>
      <c r="Q20" s="28"/>
      <c r="R20" s="10"/>
    </row>
    <row r="21" spans="1:18" ht="20.100000000000001" customHeight="1">
      <c r="A21" s="19"/>
      <c r="B21" s="121" t="s">
        <v>117</v>
      </c>
      <c r="C21" s="114" t="s">
        <v>0</v>
      </c>
      <c r="D21" s="28"/>
      <c r="E21" s="30"/>
      <c r="F21" s="30"/>
      <c r="G21" s="30"/>
      <c r="H21" s="30"/>
      <c r="I21" s="30"/>
      <c r="J21" s="30"/>
      <c r="K21" s="30"/>
      <c r="L21" s="30"/>
      <c r="M21" s="30"/>
      <c r="N21" s="30"/>
      <c r="O21" s="30"/>
      <c r="P21" s="28"/>
      <c r="Q21" s="28"/>
      <c r="R21" s="10"/>
    </row>
    <row r="22" spans="1:18">
      <c r="D22" s="10"/>
      <c r="E22" s="10"/>
      <c r="F22" s="10"/>
      <c r="G22" s="10"/>
      <c r="H22" s="10"/>
      <c r="I22" s="10"/>
      <c r="J22" s="10"/>
      <c r="K22" s="10"/>
      <c r="L22" s="10"/>
      <c r="M22" s="10"/>
      <c r="N22" s="10"/>
      <c r="O22" s="10"/>
      <c r="P22" s="10"/>
      <c r="Q22" s="10"/>
      <c r="R22" s="10"/>
    </row>
  </sheetData>
  <sheetProtection sheet="1" objects="1" scenarios="1" sort="0" autoFilter="0"/>
  <mergeCells count="14">
    <mergeCell ref="B2:Q2"/>
    <mergeCell ref="B4:C8"/>
    <mergeCell ref="D4:D6"/>
    <mergeCell ref="E4:O4"/>
    <mergeCell ref="P4:Q4"/>
    <mergeCell ref="E5:M5"/>
    <mergeCell ref="N5:O5"/>
    <mergeCell ref="P5:P7"/>
    <mergeCell ref="Q5:Q7"/>
    <mergeCell ref="E6:E7"/>
    <mergeCell ref="F6:F7"/>
    <mergeCell ref="J6:J7"/>
    <mergeCell ref="N6:N7"/>
    <mergeCell ref="O6:O7"/>
  </mergeCells>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2"/>
  <sheetViews>
    <sheetView showGridLines="0" zoomScale="80" zoomScaleNormal="80" workbookViewId="0">
      <pane xSplit="3" ySplit="5" topLeftCell="D6" activePane="bottomRight" state="frozen"/>
      <selection pane="topRight" activeCell="D1" sqref="D1"/>
      <selection pane="bottomLeft" activeCell="A6" sqref="A6"/>
      <selection pane="bottomRight"/>
    </sheetView>
  </sheetViews>
  <sheetFormatPr defaultRowHeight="15"/>
  <cols>
    <col min="1" max="1" width="4" style="12" customWidth="1"/>
    <col min="2" max="2" width="6.42578125" style="12" customWidth="1"/>
    <col min="3" max="3" width="73.7109375" style="12" customWidth="1"/>
    <col min="4" max="4" width="25.7109375" style="12" customWidth="1"/>
    <col min="5" max="16384" width="9.140625" style="12"/>
  </cols>
  <sheetData>
    <row r="1" spans="1:5" ht="20.100000000000001" customHeight="1">
      <c r="A1" s="14"/>
      <c r="B1" s="18"/>
      <c r="C1" s="18"/>
      <c r="D1" s="18"/>
      <c r="E1" s="14"/>
    </row>
    <row r="2" spans="1:5" ht="20.100000000000001" customHeight="1">
      <c r="A2" s="19"/>
      <c r="B2" s="480" t="s">
        <v>676</v>
      </c>
      <c r="C2" s="481"/>
      <c r="D2" s="482"/>
      <c r="E2" s="20"/>
    </row>
    <row r="3" spans="1:5" ht="20.100000000000001" customHeight="1">
      <c r="A3" s="14"/>
      <c r="B3" s="66"/>
      <c r="C3" s="66"/>
      <c r="D3" s="85"/>
      <c r="E3" s="14"/>
    </row>
    <row r="4" spans="1:5" ht="36" customHeight="1">
      <c r="A4" s="14"/>
      <c r="B4" s="63"/>
      <c r="C4" s="79"/>
      <c r="D4" s="24" t="s">
        <v>677</v>
      </c>
      <c r="E4" s="106"/>
    </row>
    <row r="5" spans="1:5" ht="20.100000000000001" customHeight="1">
      <c r="A5" s="14"/>
      <c r="B5" s="88"/>
      <c r="C5" s="89"/>
      <c r="D5" s="93" t="s">
        <v>102</v>
      </c>
      <c r="E5" s="20"/>
    </row>
    <row r="6" spans="1:5" ht="20.100000000000001" customHeight="1">
      <c r="A6" s="19"/>
      <c r="B6" s="123" t="s">
        <v>98</v>
      </c>
      <c r="C6" s="124" t="s">
        <v>678</v>
      </c>
      <c r="D6" s="28"/>
      <c r="E6" s="26"/>
    </row>
    <row r="7" spans="1:5" ht="20.100000000000001" customHeight="1">
      <c r="A7" s="19"/>
      <c r="B7" s="125" t="s">
        <v>109</v>
      </c>
      <c r="C7" s="126" t="s">
        <v>679</v>
      </c>
      <c r="D7" s="28"/>
      <c r="E7" s="26"/>
    </row>
    <row r="8" spans="1:5" ht="20.100000000000001" customHeight="1">
      <c r="A8" s="19"/>
      <c r="B8" s="125" t="s">
        <v>111</v>
      </c>
      <c r="C8" s="126" t="s">
        <v>680</v>
      </c>
      <c r="D8" s="28"/>
      <c r="E8" s="26"/>
    </row>
    <row r="9" spans="1:5" ht="20.100000000000001" customHeight="1">
      <c r="A9" s="19"/>
      <c r="B9" s="125" t="s">
        <v>114</v>
      </c>
      <c r="C9" s="126" t="s">
        <v>681</v>
      </c>
      <c r="D9" s="28"/>
      <c r="E9" s="26"/>
    </row>
    <row r="10" spans="1:5" ht="20.100000000000001" customHeight="1">
      <c r="A10" s="19"/>
      <c r="B10" s="125" t="s">
        <v>117</v>
      </c>
      <c r="C10" s="126" t="s">
        <v>682</v>
      </c>
      <c r="D10" s="28"/>
      <c r="E10" s="26"/>
    </row>
    <row r="11" spans="1:5" ht="20.100000000000001" customHeight="1">
      <c r="A11" s="19"/>
      <c r="B11" s="125" t="s">
        <v>119</v>
      </c>
      <c r="C11" s="126" t="s">
        <v>683</v>
      </c>
      <c r="D11" s="28"/>
      <c r="E11" s="26"/>
    </row>
    <row r="12" spans="1:5" ht="20.100000000000001" customHeight="1">
      <c r="A12" s="19"/>
      <c r="B12" s="125" t="s">
        <v>121</v>
      </c>
      <c r="C12" s="126" t="s">
        <v>684</v>
      </c>
      <c r="D12" s="28"/>
      <c r="E12" s="26"/>
    </row>
    <row r="13" spans="1:5" ht="20.100000000000001" customHeight="1">
      <c r="A13" s="19"/>
      <c r="B13" s="125" t="s">
        <v>133</v>
      </c>
      <c r="C13" s="126" t="s">
        <v>685</v>
      </c>
      <c r="D13" s="28"/>
      <c r="E13" s="26"/>
    </row>
    <row r="14" spans="1:5" ht="20.100000000000001" customHeight="1">
      <c r="A14" s="19"/>
      <c r="B14" s="123" t="s">
        <v>137</v>
      </c>
      <c r="C14" s="124" t="s">
        <v>686</v>
      </c>
      <c r="D14" s="28"/>
      <c r="E14" s="26"/>
    </row>
    <row r="15" spans="1:5" ht="20.100000000000001" customHeight="1">
      <c r="A15" s="14"/>
      <c r="B15" s="22"/>
      <c r="C15" s="22"/>
      <c r="D15" s="33"/>
      <c r="E15" s="15"/>
    </row>
    <row r="16" spans="1:5" ht="20.100000000000001" customHeight="1">
      <c r="A16" s="14"/>
      <c r="B16" s="14"/>
      <c r="C16" s="14"/>
      <c r="D16" s="14"/>
      <c r="E16" s="14"/>
    </row>
    <row r="17" spans="1:5" ht="20.100000000000001" customHeight="1">
      <c r="A17" s="14"/>
      <c r="B17" s="14"/>
      <c r="C17" s="14"/>
      <c r="D17" s="14"/>
      <c r="E17" s="14"/>
    </row>
    <row r="18" spans="1:5" ht="20.100000000000001" customHeight="1">
      <c r="A18" s="14"/>
      <c r="B18" s="14"/>
      <c r="C18" s="14"/>
      <c r="D18" s="14"/>
      <c r="E18" s="14"/>
    </row>
    <row r="19" spans="1:5" ht="20.100000000000001" customHeight="1">
      <c r="A19" s="14"/>
      <c r="B19" s="14"/>
      <c r="C19" s="14"/>
      <c r="D19" s="14"/>
      <c r="E19" s="14"/>
    </row>
    <row r="20" spans="1:5" ht="20.100000000000001" customHeight="1">
      <c r="A20" s="14"/>
      <c r="B20" s="14"/>
      <c r="C20" s="14"/>
      <c r="D20" s="14"/>
      <c r="E20" s="14"/>
    </row>
    <row r="21" spans="1:5" ht="20.100000000000001" customHeight="1">
      <c r="A21" s="14"/>
      <c r="B21" s="14"/>
      <c r="C21" s="14"/>
      <c r="D21" s="14"/>
      <c r="E21" s="14"/>
    </row>
    <row r="22" spans="1:5" ht="20.100000000000001" customHeight="1">
      <c r="A22" s="14"/>
      <c r="B22" s="14"/>
      <c r="C22" s="14"/>
      <c r="D22" s="14"/>
      <c r="E22" s="14"/>
    </row>
    <row r="23" spans="1:5" ht="20.100000000000001" customHeight="1">
      <c r="A23" s="14"/>
      <c r="B23" s="14"/>
      <c r="C23" s="14"/>
      <c r="D23" s="14"/>
      <c r="E23" s="14"/>
    </row>
    <row r="24" spans="1:5" ht="20.100000000000001" customHeight="1">
      <c r="A24" s="14"/>
      <c r="B24" s="14"/>
      <c r="C24" s="14"/>
      <c r="D24" s="14"/>
      <c r="E24" s="14"/>
    </row>
    <row r="25" spans="1:5" ht="20.100000000000001" customHeight="1">
      <c r="A25" s="14"/>
      <c r="B25" s="14"/>
      <c r="C25" s="14"/>
      <c r="D25" s="14"/>
      <c r="E25" s="14"/>
    </row>
    <row r="26" spans="1:5" ht="20.100000000000001" customHeight="1">
      <c r="A26" s="14"/>
      <c r="B26" s="14"/>
      <c r="C26" s="14"/>
      <c r="D26" s="14"/>
      <c r="E26" s="14"/>
    </row>
    <row r="27" spans="1:5" ht="20.100000000000001" customHeight="1">
      <c r="A27" s="14"/>
      <c r="B27" s="14"/>
      <c r="C27" s="14"/>
      <c r="D27" s="14"/>
      <c r="E27" s="14"/>
    </row>
    <row r="28" spans="1:5" ht="20.100000000000001" customHeight="1">
      <c r="A28" s="14"/>
      <c r="B28" s="14"/>
      <c r="C28" s="14"/>
      <c r="D28" s="14"/>
      <c r="E28" s="14"/>
    </row>
    <row r="29" spans="1:5" ht="20.100000000000001" customHeight="1">
      <c r="A29" s="14"/>
      <c r="B29" s="14"/>
      <c r="C29" s="14"/>
      <c r="D29" s="14"/>
      <c r="E29" s="14"/>
    </row>
    <row r="30" spans="1:5" ht="20.100000000000001" customHeight="1">
      <c r="A30" s="14"/>
      <c r="B30" s="14"/>
      <c r="C30" s="14"/>
      <c r="D30" s="14"/>
      <c r="E30" s="14"/>
    </row>
    <row r="31" spans="1:5" ht="20.100000000000001" customHeight="1">
      <c r="A31" s="14"/>
      <c r="B31" s="14"/>
      <c r="C31" s="14"/>
      <c r="D31" s="14"/>
      <c r="E31" s="14"/>
    </row>
    <row r="32" spans="1:5" ht="20.100000000000001" customHeight="1">
      <c r="A32" s="14"/>
      <c r="B32" s="14"/>
      <c r="C32" s="14"/>
      <c r="D32" s="14"/>
      <c r="E32" s="14"/>
    </row>
  </sheetData>
  <sheetProtection sheet="1" objects="1" scenarios="1" sort="0" autoFilter="0"/>
  <mergeCells count="1">
    <mergeCell ref="B2:D2"/>
  </mergeCells>
  <pageMargins left="0.7" right="0.7" top="0.75" bottom="0.75" header="0.3" footer="0.3"/>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M129"/>
  <sheetViews>
    <sheetView showGridLines="0" zoomScale="80" zoomScaleNormal="80" workbookViewId="0">
      <pane xSplit="3" ySplit="6" topLeftCell="D7" activePane="bottomRight" state="frozen"/>
      <selection pane="topRight"/>
      <selection pane="bottomLeft"/>
      <selection pane="bottomRight" activeCell="A7" sqref="A7"/>
    </sheetView>
  </sheetViews>
  <sheetFormatPr defaultRowHeight="15"/>
  <cols>
    <col min="1" max="1" width="4" style="12" customWidth="1"/>
    <col min="2" max="5" width="25.7109375" style="12" customWidth="1"/>
    <col min="6" max="9" width="15.7109375" style="12" customWidth="1"/>
    <col min="10" max="10" width="25.7109375" style="12" customWidth="1"/>
    <col min="11" max="16384" width="9.140625" style="12"/>
  </cols>
  <sheetData>
    <row r="1" spans="1:13" ht="20.100000000000001" customHeight="1">
      <c r="A1" s="14"/>
      <c r="B1" s="18"/>
      <c r="C1" s="18"/>
      <c r="D1" s="18"/>
      <c r="E1" s="18"/>
      <c r="F1" s="18"/>
      <c r="G1" s="18"/>
      <c r="H1" s="18"/>
      <c r="I1" s="18"/>
      <c r="J1" s="14"/>
      <c r="K1" s="14"/>
      <c r="L1" s="14"/>
      <c r="M1" s="14"/>
    </row>
    <row r="2" spans="1:13" ht="20.100000000000001" customHeight="1">
      <c r="A2" s="19"/>
      <c r="B2" s="480" t="s">
        <v>687</v>
      </c>
      <c r="C2" s="481"/>
      <c r="D2" s="481"/>
      <c r="E2" s="481"/>
      <c r="F2" s="481"/>
      <c r="G2" s="481"/>
      <c r="H2" s="481"/>
      <c r="I2" s="482"/>
      <c r="J2" s="20"/>
      <c r="K2" s="14"/>
      <c r="L2" s="14"/>
      <c r="M2" s="14"/>
    </row>
    <row r="3" spans="1:13" ht="20.100000000000001" customHeight="1">
      <c r="A3" s="14"/>
      <c r="B3" s="85"/>
      <c r="C3" s="85"/>
      <c r="D3" s="85"/>
      <c r="E3" s="59"/>
      <c r="F3" s="59"/>
      <c r="G3" s="59"/>
      <c r="H3" s="59"/>
      <c r="I3" s="59"/>
      <c r="J3" s="14"/>
      <c r="K3" s="14"/>
      <c r="L3" s="14"/>
      <c r="M3" s="14"/>
    </row>
    <row r="4" spans="1:13" ht="20.100000000000001" customHeight="1">
      <c r="A4" s="19"/>
      <c r="B4" s="510" t="s">
        <v>688</v>
      </c>
      <c r="C4" s="510" t="s">
        <v>564</v>
      </c>
      <c r="D4" s="512" t="s">
        <v>689</v>
      </c>
      <c r="E4" s="513"/>
      <c r="F4" s="510" t="s">
        <v>690</v>
      </c>
      <c r="G4" s="510" t="s">
        <v>691</v>
      </c>
      <c r="H4" s="510" t="s">
        <v>692</v>
      </c>
      <c r="I4" s="510" t="s">
        <v>693</v>
      </c>
      <c r="J4" s="20"/>
      <c r="K4" s="14"/>
      <c r="L4" s="14"/>
      <c r="M4" s="14"/>
    </row>
    <row r="5" spans="1:13" ht="38.25" customHeight="1">
      <c r="A5" s="19"/>
      <c r="B5" s="511"/>
      <c r="C5" s="511"/>
      <c r="D5" s="127"/>
      <c r="E5" s="76" t="s">
        <v>694</v>
      </c>
      <c r="F5" s="511"/>
      <c r="G5" s="511"/>
      <c r="H5" s="511"/>
      <c r="I5" s="511"/>
      <c r="J5" s="20"/>
      <c r="K5" s="14"/>
      <c r="L5" s="14"/>
      <c r="M5" s="14"/>
    </row>
    <row r="6" spans="1:13" ht="20.100000000000001" customHeight="1">
      <c r="A6" s="19"/>
      <c r="B6" s="29" t="s">
        <v>102</v>
      </c>
      <c r="C6" s="29" t="s">
        <v>103</v>
      </c>
      <c r="D6" s="128" t="s">
        <v>104</v>
      </c>
      <c r="E6" s="128" t="s">
        <v>105</v>
      </c>
      <c r="F6" s="128" t="s">
        <v>106</v>
      </c>
      <c r="G6" s="128" t="s">
        <v>481</v>
      </c>
      <c r="H6" s="128" t="s">
        <v>403</v>
      </c>
      <c r="I6" s="128" t="s">
        <v>482</v>
      </c>
      <c r="J6" s="20"/>
      <c r="K6" s="14"/>
      <c r="L6" s="14"/>
      <c r="M6" s="14"/>
    </row>
    <row r="7" spans="1:13" ht="20.100000000000001" customHeight="1">
      <c r="A7" s="19"/>
      <c r="B7" s="514"/>
      <c r="C7" s="55" t="s">
        <v>578</v>
      </c>
      <c r="D7" s="28"/>
      <c r="E7" s="129"/>
      <c r="F7" s="30"/>
      <c r="G7" s="30"/>
      <c r="H7" s="30"/>
      <c r="I7" s="30"/>
      <c r="J7" s="26"/>
      <c r="K7" s="14"/>
      <c r="L7" s="14"/>
      <c r="M7" s="14"/>
    </row>
    <row r="8" spans="1:13" ht="20.100000000000001" customHeight="1">
      <c r="A8" s="19"/>
      <c r="B8" s="515"/>
      <c r="C8" s="130" t="s">
        <v>579</v>
      </c>
      <c r="D8" s="28"/>
      <c r="E8" s="129"/>
      <c r="F8" s="30"/>
      <c r="G8" s="30"/>
      <c r="H8" s="30"/>
      <c r="I8" s="30"/>
      <c r="J8" s="26"/>
      <c r="K8" s="14"/>
      <c r="L8" s="14"/>
      <c r="M8" s="14"/>
    </row>
    <row r="9" spans="1:13" ht="20.100000000000001" customHeight="1">
      <c r="A9" s="19"/>
      <c r="B9" s="515"/>
      <c r="C9" s="130" t="s">
        <v>580</v>
      </c>
      <c r="D9" s="28"/>
      <c r="E9" s="129"/>
      <c r="F9" s="30"/>
      <c r="G9" s="30"/>
      <c r="H9" s="30"/>
      <c r="I9" s="30"/>
      <c r="J9" s="26"/>
      <c r="K9" s="14"/>
      <c r="L9" s="14"/>
      <c r="M9" s="14"/>
    </row>
    <row r="10" spans="1:13" ht="20.100000000000001" customHeight="1">
      <c r="A10" s="19"/>
      <c r="B10" s="515"/>
      <c r="C10" s="55" t="s">
        <v>581</v>
      </c>
      <c r="D10" s="28"/>
      <c r="E10" s="129"/>
      <c r="F10" s="30"/>
      <c r="G10" s="30"/>
      <c r="H10" s="30"/>
      <c r="I10" s="30"/>
      <c r="J10" s="26"/>
      <c r="K10" s="14"/>
      <c r="L10" s="14"/>
      <c r="M10" s="14"/>
    </row>
    <row r="11" spans="1:13" ht="20.100000000000001" customHeight="1">
      <c r="A11" s="19"/>
      <c r="B11" s="515"/>
      <c r="C11" s="55" t="s">
        <v>582</v>
      </c>
      <c r="D11" s="28"/>
      <c r="E11" s="129"/>
      <c r="F11" s="30"/>
      <c r="G11" s="30"/>
      <c r="H11" s="30"/>
      <c r="I11" s="30"/>
      <c r="J11" s="26"/>
      <c r="K11" s="14"/>
      <c r="L11" s="14"/>
      <c r="M11" s="14"/>
    </row>
    <row r="12" spans="1:13" ht="20.100000000000001" customHeight="1">
      <c r="A12" s="19"/>
      <c r="B12" s="515"/>
      <c r="C12" s="55" t="s">
        <v>583</v>
      </c>
      <c r="D12" s="28"/>
      <c r="E12" s="129"/>
      <c r="F12" s="30"/>
      <c r="G12" s="30"/>
      <c r="H12" s="30"/>
      <c r="I12" s="30"/>
      <c r="J12" s="26"/>
      <c r="K12" s="14"/>
      <c r="L12" s="14"/>
      <c r="M12" s="14"/>
    </row>
    <row r="13" spans="1:13" ht="20.100000000000001" customHeight="1">
      <c r="A13" s="19"/>
      <c r="B13" s="515"/>
      <c r="C13" s="55" t="s">
        <v>584</v>
      </c>
      <c r="D13" s="28"/>
      <c r="E13" s="129"/>
      <c r="F13" s="30"/>
      <c r="G13" s="30"/>
      <c r="H13" s="30"/>
      <c r="I13" s="30"/>
      <c r="J13" s="26"/>
      <c r="K13" s="14"/>
      <c r="L13" s="14"/>
      <c r="M13" s="14"/>
    </row>
    <row r="14" spans="1:13" ht="20.100000000000001" customHeight="1">
      <c r="A14" s="19"/>
      <c r="B14" s="515"/>
      <c r="C14" s="130" t="s">
        <v>585</v>
      </c>
      <c r="D14" s="28"/>
      <c r="E14" s="129"/>
      <c r="F14" s="30"/>
      <c r="G14" s="30"/>
      <c r="H14" s="30"/>
      <c r="I14" s="30"/>
      <c r="J14" s="26"/>
      <c r="K14" s="14"/>
      <c r="L14" s="14"/>
      <c r="M14" s="14"/>
    </row>
    <row r="15" spans="1:13" ht="20.100000000000001" customHeight="1">
      <c r="A15" s="19"/>
      <c r="B15" s="515"/>
      <c r="C15" s="130" t="s">
        <v>586</v>
      </c>
      <c r="D15" s="28"/>
      <c r="E15" s="129"/>
      <c r="F15" s="30"/>
      <c r="G15" s="30"/>
      <c r="H15" s="30"/>
      <c r="I15" s="30"/>
      <c r="J15" s="26"/>
      <c r="K15" s="14"/>
      <c r="L15" s="14"/>
      <c r="M15" s="14"/>
    </row>
    <row r="16" spans="1:13" ht="20.100000000000001" customHeight="1">
      <c r="A16" s="19"/>
      <c r="B16" s="515"/>
      <c r="C16" s="55" t="s">
        <v>587</v>
      </c>
      <c r="D16" s="28"/>
      <c r="E16" s="129"/>
      <c r="F16" s="30"/>
      <c r="G16" s="30"/>
      <c r="H16" s="30"/>
      <c r="I16" s="30"/>
      <c r="J16" s="26"/>
      <c r="K16" s="14"/>
      <c r="L16" s="14"/>
      <c r="M16" s="14"/>
    </row>
    <row r="17" spans="1:13" ht="20.100000000000001" customHeight="1">
      <c r="A17" s="19"/>
      <c r="B17" s="515"/>
      <c r="C17" s="130" t="s">
        <v>588</v>
      </c>
      <c r="D17" s="28"/>
      <c r="E17" s="129"/>
      <c r="F17" s="30"/>
      <c r="G17" s="30"/>
      <c r="H17" s="30"/>
      <c r="I17" s="30"/>
      <c r="J17" s="26"/>
      <c r="K17" s="14"/>
      <c r="L17" s="14"/>
      <c r="M17" s="14"/>
    </row>
    <row r="18" spans="1:13" ht="20.100000000000001" customHeight="1">
      <c r="A18" s="19"/>
      <c r="B18" s="515"/>
      <c r="C18" s="130" t="s">
        <v>589</v>
      </c>
      <c r="D18" s="28"/>
      <c r="E18" s="129"/>
      <c r="F18" s="30"/>
      <c r="G18" s="30"/>
      <c r="H18" s="30"/>
      <c r="I18" s="30"/>
      <c r="J18" s="26"/>
      <c r="K18" s="14"/>
      <c r="L18" s="14"/>
      <c r="M18" s="14"/>
    </row>
    <row r="19" spans="1:13" ht="20.100000000000001" customHeight="1">
      <c r="A19" s="19"/>
      <c r="B19" s="515"/>
      <c r="C19" s="55" t="s">
        <v>590</v>
      </c>
      <c r="D19" s="28"/>
      <c r="E19" s="129"/>
      <c r="F19" s="30"/>
      <c r="G19" s="30"/>
      <c r="H19" s="30"/>
      <c r="I19" s="30"/>
      <c r="J19" s="26"/>
      <c r="K19" s="14"/>
      <c r="L19" s="14"/>
      <c r="M19" s="14"/>
    </row>
    <row r="20" spans="1:13" ht="20.100000000000001" customHeight="1">
      <c r="A20" s="19"/>
      <c r="B20" s="515"/>
      <c r="C20" s="130" t="s">
        <v>591</v>
      </c>
      <c r="D20" s="28"/>
      <c r="E20" s="129"/>
      <c r="F20" s="30"/>
      <c r="G20" s="30"/>
      <c r="H20" s="30"/>
      <c r="I20" s="30"/>
      <c r="J20" s="26"/>
      <c r="K20" s="14"/>
      <c r="L20" s="14"/>
      <c r="M20" s="14"/>
    </row>
    <row r="21" spans="1:13" ht="20.100000000000001" customHeight="1">
      <c r="A21" s="19"/>
      <c r="B21" s="515"/>
      <c r="C21" s="130" t="s">
        <v>592</v>
      </c>
      <c r="D21" s="28"/>
      <c r="E21" s="129"/>
      <c r="F21" s="30"/>
      <c r="G21" s="30"/>
      <c r="H21" s="30"/>
      <c r="I21" s="30"/>
      <c r="J21" s="26"/>
      <c r="K21" s="14"/>
      <c r="L21" s="14"/>
      <c r="M21" s="14"/>
    </row>
    <row r="22" spans="1:13" ht="20.100000000000001" customHeight="1">
      <c r="A22" s="19"/>
      <c r="B22" s="515"/>
      <c r="C22" s="130" t="s">
        <v>593</v>
      </c>
      <c r="D22" s="28"/>
      <c r="E22" s="129"/>
      <c r="F22" s="30"/>
      <c r="G22" s="30"/>
      <c r="H22" s="30"/>
      <c r="I22" s="30"/>
      <c r="J22" s="26"/>
      <c r="K22" s="14"/>
      <c r="L22" s="14"/>
      <c r="M22" s="14"/>
    </row>
    <row r="23" spans="1:13" ht="20.100000000000001" customHeight="1">
      <c r="A23" s="19"/>
      <c r="B23" s="516"/>
      <c r="C23" s="55" t="s">
        <v>594</v>
      </c>
      <c r="D23" s="28"/>
      <c r="E23" s="129"/>
      <c r="F23" s="30"/>
      <c r="G23" s="30"/>
      <c r="H23" s="30"/>
      <c r="I23" s="30"/>
      <c r="J23" s="26"/>
      <c r="K23" s="14"/>
      <c r="L23" s="14"/>
      <c r="M23" s="14"/>
    </row>
    <row r="24" spans="1:13" ht="20.100000000000001" customHeight="1">
      <c r="A24" s="14"/>
      <c r="B24" s="59"/>
      <c r="C24" s="59"/>
      <c r="D24" s="196"/>
      <c r="E24" s="196"/>
      <c r="F24" s="196"/>
      <c r="G24" s="196"/>
      <c r="H24" s="196"/>
      <c r="I24" s="196"/>
      <c r="J24" s="15"/>
      <c r="K24" s="14"/>
      <c r="L24" s="14"/>
      <c r="M24" s="14"/>
    </row>
    <row r="25" spans="1:13" ht="20.100000000000001" customHeight="1">
      <c r="A25" s="19"/>
      <c r="B25" s="510" t="s">
        <v>695</v>
      </c>
      <c r="C25" s="510" t="s">
        <v>564</v>
      </c>
      <c r="D25" s="517" t="s">
        <v>689</v>
      </c>
      <c r="E25" s="518"/>
      <c r="F25" s="519" t="s">
        <v>690</v>
      </c>
      <c r="G25" s="519" t="s">
        <v>691</v>
      </c>
      <c r="H25" s="519" t="s">
        <v>692</v>
      </c>
      <c r="I25" s="519" t="s">
        <v>693</v>
      </c>
      <c r="J25" s="26"/>
      <c r="K25" s="14"/>
      <c r="L25" s="14"/>
      <c r="M25" s="14"/>
    </row>
    <row r="26" spans="1:13" ht="55.5" customHeight="1">
      <c r="A26" s="19"/>
      <c r="B26" s="511"/>
      <c r="C26" s="511"/>
      <c r="D26" s="190"/>
      <c r="E26" s="200" t="s">
        <v>694</v>
      </c>
      <c r="F26" s="520"/>
      <c r="G26" s="520"/>
      <c r="H26" s="520"/>
      <c r="I26" s="520"/>
      <c r="J26" s="26"/>
      <c r="K26" s="14"/>
      <c r="L26" s="14"/>
      <c r="M26" s="14"/>
    </row>
    <row r="27" spans="1:13" ht="20.100000000000001" customHeight="1">
      <c r="A27" s="19"/>
      <c r="B27" s="29" t="s">
        <v>102</v>
      </c>
      <c r="C27" s="29" t="s">
        <v>103</v>
      </c>
      <c r="D27" s="201" t="s">
        <v>104</v>
      </c>
      <c r="E27" s="201" t="s">
        <v>105</v>
      </c>
      <c r="F27" s="201" t="s">
        <v>106</v>
      </c>
      <c r="G27" s="201" t="s">
        <v>481</v>
      </c>
      <c r="H27" s="201" t="s">
        <v>403</v>
      </c>
      <c r="I27" s="201" t="s">
        <v>482</v>
      </c>
      <c r="J27" s="26"/>
      <c r="K27" s="14"/>
      <c r="L27" s="14"/>
      <c r="M27" s="14"/>
    </row>
    <row r="28" spans="1:13" ht="20.100000000000001" customHeight="1">
      <c r="A28" s="19"/>
      <c r="B28" s="514"/>
      <c r="C28" s="55" t="s">
        <v>578</v>
      </c>
      <c r="D28" s="28"/>
      <c r="E28" s="129"/>
      <c r="F28" s="30"/>
      <c r="G28" s="30"/>
      <c r="H28" s="30"/>
      <c r="I28" s="30"/>
      <c r="J28" s="26"/>
      <c r="K28" s="14"/>
      <c r="L28" s="14"/>
      <c r="M28" s="14"/>
    </row>
    <row r="29" spans="1:13" ht="20.100000000000001" customHeight="1">
      <c r="A29" s="19"/>
      <c r="B29" s="515"/>
      <c r="C29" s="130" t="s">
        <v>579</v>
      </c>
      <c r="D29" s="28"/>
      <c r="E29" s="129"/>
      <c r="F29" s="30"/>
      <c r="G29" s="30"/>
      <c r="H29" s="30"/>
      <c r="I29" s="30"/>
      <c r="J29" s="26"/>
      <c r="K29" s="14"/>
      <c r="L29" s="14"/>
      <c r="M29" s="14"/>
    </row>
    <row r="30" spans="1:13" ht="20.100000000000001" customHeight="1">
      <c r="A30" s="19"/>
      <c r="B30" s="515"/>
      <c r="C30" s="130" t="s">
        <v>580</v>
      </c>
      <c r="D30" s="28"/>
      <c r="E30" s="129"/>
      <c r="F30" s="30"/>
      <c r="G30" s="30"/>
      <c r="H30" s="30"/>
      <c r="I30" s="30"/>
      <c r="J30" s="26"/>
      <c r="K30" s="14"/>
      <c r="L30" s="14"/>
      <c r="M30" s="14"/>
    </row>
    <row r="31" spans="1:13" ht="20.100000000000001" customHeight="1">
      <c r="A31" s="19"/>
      <c r="B31" s="515"/>
      <c r="C31" s="55" t="s">
        <v>581</v>
      </c>
      <c r="D31" s="28"/>
      <c r="E31" s="129"/>
      <c r="F31" s="30"/>
      <c r="G31" s="30"/>
      <c r="H31" s="30"/>
      <c r="I31" s="30"/>
      <c r="J31" s="26"/>
      <c r="K31" s="14"/>
      <c r="L31" s="14"/>
      <c r="M31" s="14"/>
    </row>
    <row r="32" spans="1:13" ht="20.100000000000001" customHeight="1">
      <c r="A32" s="19"/>
      <c r="B32" s="515"/>
      <c r="C32" s="55" t="s">
        <v>582</v>
      </c>
      <c r="D32" s="28"/>
      <c r="E32" s="129"/>
      <c r="F32" s="30"/>
      <c r="G32" s="30"/>
      <c r="H32" s="30"/>
      <c r="I32" s="30"/>
      <c r="J32" s="26"/>
      <c r="K32" s="14"/>
      <c r="L32" s="14"/>
      <c r="M32" s="14"/>
    </row>
    <row r="33" spans="1:13" ht="20.100000000000001" customHeight="1">
      <c r="A33" s="19"/>
      <c r="B33" s="515"/>
      <c r="C33" s="55" t="s">
        <v>583</v>
      </c>
      <c r="D33" s="28"/>
      <c r="E33" s="129"/>
      <c r="F33" s="30"/>
      <c r="G33" s="30"/>
      <c r="H33" s="30"/>
      <c r="I33" s="30"/>
      <c r="J33" s="26"/>
      <c r="K33" s="14"/>
      <c r="L33" s="14"/>
      <c r="M33" s="14"/>
    </row>
    <row r="34" spans="1:13" ht="20.100000000000001" customHeight="1">
      <c r="A34" s="19"/>
      <c r="B34" s="515"/>
      <c r="C34" s="55" t="s">
        <v>584</v>
      </c>
      <c r="D34" s="28"/>
      <c r="E34" s="129"/>
      <c r="F34" s="30"/>
      <c r="G34" s="30"/>
      <c r="H34" s="30"/>
      <c r="I34" s="30"/>
      <c r="J34" s="26"/>
      <c r="K34" s="14"/>
      <c r="L34" s="14"/>
      <c r="M34" s="14"/>
    </row>
    <row r="35" spans="1:13" ht="20.100000000000001" customHeight="1">
      <c r="A35" s="19"/>
      <c r="B35" s="515"/>
      <c r="C35" s="130" t="s">
        <v>585</v>
      </c>
      <c r="D35" s="28"/>
      <c r="E35" s="129"/>
      <c r="F35" s="30"/>
      <c r="G35" s="30"/>
      <c r="H35" s="30"/>
      <c r="I35" s="30"/>
      <c r="J35" s="26"/>
      <c r="K35" s="14"/>
      <c r="L35" s="14"/>
      <c r="M35" s="14"/>
    </row>
    <row r="36" spans="1:13" ht="20.100000000000001" customHeight="1">
      <c r="A36" s="19"/>
      <c r="B36" s="515"/>
      <c r="C36" s="130" t="s">
        <v>586</v>
      </c>
      <c r="D36" s="28"/>
      <c r="E36" s="129"/>
      <c r="F36" s="30"/>
      <c r="G36" s="30"/>
      <c r="H36" s="30"/>
      <c r="I36" s="30"/>
      <c r="J36" s="26"/>
      <c r="K36" s="14"/>
      <c r="L36" s="14"/>
      <c r="M36" s="14"/>
    </row>
    <row r="37" spans="1:13" ht="20.100000000000001" customHeight="1">
      <c r="A37" s="19"/>
      <c r="B37" s="515"/>
      <c r="C37" s="55" t="s">
        <v>587</v>
      </c>
      <c r="D37" s="28"/>
      <c r="E37" s="129"/>
      <c r="F37" s="30"/>
      <c r="G37" s="30"/>
      <c r="H37" s="30"/>
      <c r="I37" s="30"/>
      <c r="J37" s="26"/>
      <c r="K37" s="14"/>
      <c r="L37" s="14"/>
      <c r="M37" s="14"/>
    </row>
    <row r="38" spans="1:13" ht="20.100000000000001" customHeight="1">
      <c r="A38" s="19"/>
      <c r="B38" s="515"/>
      <c r="C38" s="130" t="s">
        <v>588</v>
      </c>
      <c r="D38" s="28"/>
      <c r="E38" s="129"/>
      <c r="F38" s="30"/>
      <c r="G38" s="30"/>
      <c r="H38" s="30"/>
      <c r="I38" s="30"/>
      <c r="J38" s="26"/>
      <c r="K38" s="14"/>
      <c r="L38" s="14"/>
      <c r="M38" s="14"/>
    </row>
    <row r="39" spans="1:13" ht="20.100000000000001" customHeight="1">
      <c r="A39" s="19"/>
      <c r="B39" s="515"/>
      <c r="C39" s="130" t="s">
        <v>589</v>
      </c>
      <c r="D39" s="28"/>
      <c r="E39" s="129"/>
      <c r="F39" s="30"/>
      <c r="G39" s="30"/>
      <c r="H39" s="30"/>
      <c r="I39" s="30"/>
      <c r="J39" s="26"/>
      <c r="K39" s="14"/>
      <c r="L39" s="14"/>
      <c r="M39" s="14"/>
    </row>
    <row r="40" spans="1:13" ht="20.100000000000001" customHeight="1">
      <c r="A40" s="19"/>
      <c r="B40" s="515"/>
      <c r="C40" s="55" t="s">
        <v>590</v>
      </c>
      <c r="D40" s="28"/>
      <c r="E40" s="129"/>
      <c r="F40" s="30"/>
      <c r="G40" s="30"/>
      <c r="H40" s="30"/>
      <c r="I40" s="30"/>
      <c r="J40" s="26"/>
      <c r="K40" s="14"/>
      <c r="L40" s="14"/>
      <c r="M40" s="14"/>
    </row>
    <row r="41" spans="1:13" ht="20.100000000000001" customHeight="1">
      <c r="A41" s="19"/>
      <c r="B41" s="515"/>
      <c r="C41" s="130" t="s">
        <v>591</v>
      </c>
      <c r="D41" s="28"/>
      <c r="E41" s="129"/>
      <c r="F41" s="30"/>
      <c r="G41" s="30"/>
      <c r="H41" s="30"/>
      <c r="I41" s="30"/>
      <c r="J41" s="26"/>
      <c r="K41" s="14"/>
      <c r="L41" s="14"/>
      <c r="M41" s="14"/>
    </row>
    <row r="42" spans="1:13" ht="20.100000000000001" customHeight="1">
      <c r="A42" s="19"/>
      <c r="B42" s="515"/>
      <c r="C42" s="130" t="s">
        <v>592</v>
      </c>
      <c r="D42" s="28"/>
      <c r="E42" s="129"/>
      <c r="F42" s="30"/>
      <c r="G42" s="30"/>
      <c r="H42" s="30"/>
      <c r="I42" s="30"/>
      <c r="J42" s="26"/>
      <c r="K42" s="14"/>
      <c r="L42" s="14"/>
      <c r="M42" s="14"/>
    </row>
    <row r="43" spans="1:13" ht="20.100000000000001" customHeight="1">
      <c r="A43" s="19"/>
      <c r="B43" s="515"/>
      <c r="C43" s="130" t="s">
        <v>593</v>
      </c>
      <c r="D43" s="28"/>
      <c r="E43" s="129"/>
      <c r="F43" s="30"/>
      <c r="G43" s="30"/>
      <c r="H43" s="30"/>
      <c r="I43" s="30"/>
      <c r="J43" s="26"/>
      <c r="K43" s="14"/>
      <c r="L43" s="14"/>
      <c r="M43" s="14"/>
    </row>
    <row r="44" spans="1:13" ht="20.100000000000001" customHeight="1">
      <c r="A44" s="19"/>
      <c r="B44" s="516"/>
      <c r="C44" s="55" t="s">
        <v>594</v>
      </c>
      <c r="D44" s="28"/>
      <c r="E44" s="129"/>
      <c r="F44" s="30"/>
      <c r="G44" s="30"/>
      <c r="H44" s="30"/>
      <c r="I44" s="30"/>
      <c r="J44" s="26"/>
      <c r="K44" s="14"/>
      <c r="L44" s="14"/>
      <c r="M44" s="14"/>
    </row>
    <row r="45" spans="1:13" ht="20.100000000000001" customHeight="1">
      <c r="A45" s="14"/>
      <c r="B45" s="59"/>
      <c r="C45" s="59"/>
      <c r="D45" s="196"/>
      <c r="E45" s="196"/>
      <c r="F45" s="196"/>
      <c r="G45" s="196"/>
      <c r="H45" s="196"/>
      <c r="I45" s="196"/>
      <c r="J45" s="15"/>
      <c r="K45" s="14"/>
      <c r="L45" s="14"/>
      <c r="M45" s="14"/>
    </row>
    <row r="46" spans="1:13" ht="20.100000000000001" customHeight="1">
      <c r="A46" s="19"/>
      <c r="B46" s="510" t="s">
        <v>696</v>
      </c>
      <c r="C46" s="510" t="s">
        <v>564</v>
      </c>
      <c r="D46" s="517" t="s">
        <v>689</v>
      </c>
      <c r="E46" s="518"/>
      <c r="F46" s="519" t="s">
        <v>690</v>
      </c>
      <c r="G46" s="519" t="s">
        <v>691</v>
      </c>
      <c r="H46" s="519" t="s">
        <v>692</v>
      </c>
      <c r="I46" s="519" t="s">
        <v>693</v>
      </c>
      <c r="J46" s="26"/>
      <c r="K46" s="14"/>
      <c r="L46" s="14"/>
      <c r="M46" s="18"/>
    </row>
    <row r="47" spans="1:13" ht="55.5" customHeight="1">
      <c r="A47" s="19"/>
      <c r="B47" s="511"/>
      <c r="C47" s="511"/>
      <c r="D47" s="190"/>
      <c r="E47" s="200" t="s">
        <v>694</v>
      </c>
      <c r="F47" s="520"/>
      <c r="G47" s="520"/>
      <c r="H47" s="520"/>
      <c r="I47" s="520"/>
      <c r="J47" s="26"/>
      <c r="K47" s="14"/>
      <c r="L47" s="19"/>
      <c r="M47" s="32"/>
    </row>
    <row r="48" spans="1:13" ht="20.100000000000001" customHeight="1">
      <c r="A48" s="19"/>
      <c r="B48" s="29" t="s">
        <v>102</v>
      </c>
      <c r="C48" s="29" t="s">
        <v>103</v>
      </c>
      <c r="D48" s="201" t="s">
        <v>104</v>
      </c>
      <c r="E48" s="201" t="s">
        <v>105</v>
      </c>
      <c r="F48" s="201" t="s">
        <v>106</v>
      </c>
      <c r="G48" s="201" t="s">
        <v>481</v>
      </c>
      <c r="H48" s="201" t="s">
        <v>403</v>
      </c>
      <c r="I48" s="201" t="s">
        <v>482</v>
      </c>
      <c r="J48" s="26"/>
      <c r="K48" s="14"/>
      <c r="L48" s="14"/>
      <c r="M48" s="22"/>
    </row>
    <row r="49" spans="1:13" ht="20.100000000000001" customHeight="1">
      <c r="A49" s="19"/>
      <c r="B49" s="514"/>
      <c r="C49" s="55" t="s">
        <v>578</v>
      </c>
      <c r="D49" s="28"/>
      <c r="E49" s="129"/>
      <c r="F49" s="30"/>
      <c r="G49" s="30"/>
      <c r="H49" s="30"/>
      <c r="I49" s="30"/>
      <c r="J49" s="26"/>
      <c r="K49" s="14"/>
      <c r="L49" s="14"/>
      <c r="M49" s="14"/>
    </row>
    <row r="50" spans="1:13" ht="20.100000000000001" customHeight="1">
      <c r="A50" s="19"/>
      <c r="B50" s="515"/>
      <c r="C50" s="130" t="s">
        <v>579</v>
      </c>
      <c r="D50" s="28"/>
      <c r="E50" s="129"/>
      <c r="F50" s="30"/>
      <c r="G50" s="30"/>
      <c r="H50" s="30"/>
      <c r="I50" s="30"/>
      <c r="J50" s="26"/>
      <c r="K50" s="14"/>
      <c r="L50" s="14"/>
      <c r="M50" s="14"/>
    </row>
    <row r="51" spans="1:13" ht="20.100000000000001" customHeight="1">
      <c r="A51" s="19"/>
      <c r="B51" s="515"/>
      <c r="C51" s="130" t="s">
        <v>580</v>
      </c>
      <c r="D51" s="28"/>
      <c r="E51" s="129"/>
      <c r="F51" s="30"/>
      <c r="G51" s="30"/>
      <c r="H51" s="30"/>
      <c r="I51" s="30"/>
      <c r="J51" s="26"/>
      <c r="K51" s="14"/>
      <c r="L51" s="14"/>
      <c r="M51" s="14"/>
    </row>
    <row r="52" spans="1:13" ht="20.100000000000001" customHeight="1">
      <c r="A52" s="19"/>
      <c r="B52" s="515"/>
      <c r="C52" s="55" t="s">
        <v>581</v>
      </c>
      <c r="D52" s="28"/>
      <c r="E52" s="129"/>
      <c r="F52" s="30"/>
      <c r="G52" s="30"/>
      <c r="H52" s="30"/>
      <c r="I52" s="30"/>
      <c r="J52" s="26"/>
      <c r="K52" s="14"/>
      <c r="L52" s="14"/>
      <c r="M52" s="14"/>
    </row>
    <row r="53" spans="1:13" ht="20.100000000000001" customHeight="1">
      <c r="A53" s="19"/>
      <c r="B53" s="515"/>
      <c r="C53" s="55" t="s">
        <v>582</v>
      </c>
      <c r="D53" s="28"/>
      <c r="E53" s="129"/>
      <c r="F53" s="30"/>
      <c r="G53" s="30"/>
      <c r="H53" s="30"/>
      <c r="I53" s="30"/>
      <c r="J53" s="26"/>
      <c r="K53" s="14"/>
      <c r="L53" s="14"/>
      <c r="M53" s="14"/>
    </row>
    <row r="54" spans="1:13" ht="20.100000000000001" customHeight="1">
      <c r="A54" s="19"/>
      <c r="B54" s="515"/>
      <c r="C54" s="55" t="s">
        <v>583</v>
      </c>
      <c r="D54" s="28"/>
      <c r="E54" s="129"/>
      <c r="F54" s="30"/>
      <c r="G54" s="30"/>
      <c r="H54" s="30"/>
      <c r="I54" s="30"/>
      <c r="J54" s="26"/>
      <c r="K54" s="14"/>
      <c r="L54" s="14"/>
      <c r="M54" s="14"/>
    </row>
    <row r="55" spans="1:13" ht="20.100000000000001" customHeight="1">
      <c r="A55" s="19"/>
      <c r="B55" s="515"/>
      <c r="C55" s="55" t="s">
        <v>584</v>
      </c>
      <c r="D55" s="28"/>
      <c r="E55" s="129"/>
      <c r="F55" s="30"/>
      <c r="G55" s="30"/>
      <c r="H55" s="30"/>
      <c r="I55" s="30"/>
      <c r="J55" s="26"/>
      <c r="K55" s="14"/>
      <c r="L55" s="14"/>
      <c r="M55" s="14"/>
    </row>
    <row r="56" spans="1:13" ht="20.100000000000001" customHeight="1">
      <c r="A56" s="19"/>
      <c r="B56" s="515"/>
      <c r="C56" s="130" t="s">
        <v>585</v>
      </c>
      <c r="D56" s="28"/>
      <c r="E56" s="129"/>
      <c r="F56" s="30"/>
      <c r="G56" s="30"/>
      <c r="H56" s="30"/>
      <c r="I56" s="30"/>
      <c r="J56" s="26"/>
      <c r="K56" s="14"/>
      <c r="L56" s="14"/>
      <c r="M56" s="14"/>
    </row>
    <row r="57" spans="1:13" ht="20.100000000000001" customHeight="1">
      <c r="A57" s="19"/>
      <c r="B57" s="515"/>
      <c r="C57" s="130" t="s">
        <v>586</v>
      </c>
      <c r="D57" s="28"/>
      <c r="E57" s="129"/>
      <c r="F57" s="30"/>
      <c r="G57" s="30"/>
      <c r="H57" s="30"/>
      <c r="I57" s="30"/>
      <c r="J57" s="26"/>
      <c r="K57" s="14"/>
      <c r="L57" s="14"/>
      <c r="M57" s="14"/>
    </row>
    <row r="58" spans="1:13" ht="20.100000000000001" customHeight="1">
      <c r="A58" s="19"/>
      <c r="B58" s="515"/>
      <c r="C58" s="55" t="s">
        <v>587</v>
      </c>
      <c r="D58" s="28"/>
      <c r="E58" s="129"/>
      <c r="F58" s="30"/>
      <c r="G58" s="30"/>
      <c r="H58" s="30"/>
      <c r="I58" s="30"/>
      <c r="J58" s="26"/>
      <c r="K58" s="14"/>
      <c r="L58" s="14"/>
      <c r="M58" s="14"/>
    </row>
    <row r="59" spans="1:13" ht="20.100000000000001" customHeight="1">
      <c r="A59" s="19"/>
      <c r="B59" s="515"/>
      <c r="C59" s="130" t="s">
        <v>588</v>
      </c>
      <c r="D59" s="28"/>
      <c r="E59" s="129"/>
      <c r="F59" s="30"/>
      <c r="G59" s="30"/>
      <c r="H59" s="30"/>
      <c r="I59" s="30"/>
      <c r="J59" s="26"/>
      <c r="K59" s="14"/>
      <c r="L59" s="14"/>
      <c r="M59" s="14"/>
    </row>
    <row r="60" spans="1:13" ht="20.100000000000001" customHeight="1">
      <c r="A60" s="19"/>
      <c r="B60" s="515"/>
      <c r="C60" s="130" t="s">
        <v>589</v>
      </c>
      <c r="D60" s="28"/>
      <c r="E60" s="129"/>
      <c r="F60" s="30"/>
      <c r="G60" s="30"/>
      <c r="H60" s="30"/>
      <c r="I60" s="30"/>
      <c r="J60" s="26"/>
      <c r="K60" s="14"/>
      <c r="L60" s="14"/>
      <c r="M60" s="14"/>
    </row>
    <row r="61" spans="1:13" ht="20.100000000000001" customHeight="1">
      <c r="A61" s="19"/>
      <c r="B61" s="515"/>
      <c r="C61" s="55" t="s">
        <v>590</v>
      </c>
      <c r="D61" s="28"/>
      <c r="E61" s="129"/>
      <c r="F61" s="30"/>
      <c r="G61" s="30"/>
      <c r="H61" s="30"/>
      <c r="I61" s="30"/>
      <c r="J61" s="26"/>
      <c r="K61" s="14"/>
      <c r="L61" s="14"/>
      <c r="M61" s="14"/>
    </row>
    <row r="62" spans="1:13" ht="20.100000000000001" customHeight="1">
      <c r="A62" s="19"/>
      <c r="B62" s="515"/>
      <c r="C62" s="130" t="s">
        <v>591</v>
      </c>
      <c r="D62" s="28"/>
      <c r="E62" s="129"/>
      <c r="F62" s="30"/>
      <c r="G62" s="30"/>
      <c r="H62" s="30"/>
      <c r="I62" s="30"/>
      <c r="J62" s="26"/>
      <c r="K62" s="14"/>
      <c r="L62" s="14"/>
      <c r="M62" s="14"/>
    </row>
    <row r="63" spans="1:13" ht="20.100000000000001" customHeight="1">
      <c r="A63" s="19"/>
      <c r="B63" s="515"/>
      <c r="C63" s="130" t="s">
        <v>592</v>
      </c>
      <c r="D63" s="28"/>
      <c r="E63" s="129"/>
      <c r="F63" s="30"/>
      <c r="G63" s="30"/>
      <c r="H63" s="30"/>
      <c r="I63" s="30"/>
      <c r="J63" s="26"/>
      <c r="K63" s="14"/>
      <c r="L63" s="14"/>
      <c r="M63" s="14"/>
    </row>
    <row r="64" spans="1:13" ht="20.100000000000001" customHeight="1">
      <c r="A64" s="19"/>
      <c r="B64" s="515"/>
      <c r="C64" s="130" t="s">
        <v>593</v>
      </c>
      <c r="D64" s="28"/>
      <c r="E64" s="129"/>
      <c r="F64" s="30"/>
      <c r="G64" s="30"/>
      <c r="H64" s="30"/>
      <c r="I64" s="30"/>
      <c r="J64" s="26"/>
      <c r="K64" s="14"/>
      <c r="L64" s="14"/>
      <c r="M64" s="14"/>
    </row>
    <row r="65" spans="1:13" ht="20.100000000000001" customHeight="1">
      <c r="A65" s="19"/>
      <c r="B65" s="516"/>
      <c r="C65" s="55" t="s">
        <v>594</v>
      </c>
      <c r="D65" s="28"/>
      <c r="E65" s="129"/>
      <c r="F65" s="30"/>
      <c r="G65" s="30"/>
      <c r="H65" s="30"/>
      <c r="I65" s="30"/>
      <c r="J65" s="26"/>
      <c r="K65" s="14"/>
      <c r="L65" s="14"/>
      <c r="M65" s="14"/>
    </row>
    <row r="66" spans="1:13" ht="20.100000000000001" customHeight="1">
      <c r="A66" s="14"/>
      <c r="B66" s="59"/>
      <c r="C66" s="59"/>
      <c r="D66" s="196"/>
      <c r="E66" s="196"/>
      <c r="F66" s="196"/>
      <c r="G66" s="196"/>
      <c r="H66" s="196"/>
      <c r="I66" s="196"/>
      <c r="J66" s="15"/>
      <c r="K66" s="14"/>
      <c r="L66" s="14"/>
      <c r="M66" s="14"/>
    </row>
    <row r="67" spans="1:13" ht="20.100000000000001" customHeight="1">
      <c r="A67" s="19"/>
      <c r="B67" s="510" t="s">
        <v>697</v>
      </c>
      <c r="C67" s="510" t="s">
        <v>564</v>
      </c>
      <c r="D67" s="517" t="s">
        <v>689</v>
      </c>
      <c r="E67" s="518"/>
      <c r="F67" s="519" t="s">
        <v>690</v>
      </c>
      <c r="G67" s="519" t="s">
        <v>691</v>
      </c>
      <c r="H67" s="519" t="s">
        <v>692</v>
      </c>
      <c r="I67" s="519" t="s">
        <v>693</v>
      </c>
      <c r="J67" s="26"/>
      <c r="K67" s="14"/>
      <c r="L67" s="14"/>
      <c r="M67" s="14"/>
    </row>
    <row r="68" spans="1:13" ht="42" customHeight="1">
      <c r="A68" s="19"/>
      <c r="B68" s="511"/>
      <c r="C68" s="511"/>
      <c r="D68" s="190"/>
      <c r="E68" s="200" t="s">
        <v>694</v>
      </c>
      <c r="F68" s="520"/>
      <c r="G68" s="520"/>
      <c r="H68" s="520"/>
      <c r="I68" s="520"/>
      <c r="J68" s="26"/>
      <c r="K68" s="14"/>
      <c r="L68" s="14"/>
      <c r="M68" s="14"/>
    </row>
    <row r="69" spans="1:13" ht="20.100000000000001" customHeight="1">
      <c r="A69" s="19"/>
      <c r="B69" s="29" t="s">
        <v>102</v>
      </c>
      <c r="C69" s="29" t="s">
        <v>103</v>
      </c>
      <c r="D69" s="201" t="s">
        <v>104</v>
      </c>
      <c r="E69" s="201" t="s">
        <v>105</v>
      </c>
      <c r="F69" s="201" t="s">
        <v>106</v>
      </c>
      <c r="G69" s="201" t="s">
        <v>481</v>
      </c>
      <c r="H69" s="201" t="s">
        <v>403</v>
      </c>
      <c r="I69" s="201" t="s">
        <v>482</v>
      </c>
      <c r="J69" s="26"/>
      <c r="K69" s="14"/>
      <c r="L69" s="14"/>
      <c r="M69" s="14"/>
    </row>
    <row r="70" spans="1:13" ht="20.100000000000001" customHeight="1">
      <c r="A70" s="19"/>
      <c r="B70" s="514"/>
      <c r="C70" s="55" t="s">
        <v>578</v>
      </c>
      <c r="D70" s="28"/>
      <c r="E70" s="129"/>
      <c r="F70" s="30"/>
      <c r="G70" s="30"/>
      <c r="H70" s="30"/>
      <c r="I70" s="30"/>
      <c r="J70" s="26"/>
      <c r="K70" s="14"/>
      <c r="L70" s="14"/>
      <c r="M70" s="14"/>
    </row>
    <row r="71" spans="1:13" ht="20.100000000000001" customHeight="1">
      <c r="A71" s="19"/>
      <c r="B71" s="515"/>
      <c r="C71" s="130" t="s">
        <v>579</v>
      </c>
      <c r="D71" s="28"/>
      <c r="E71" s="129"/>
      <c r="F71" s="30"/>
      <c r="G71" s="30"/>
      <c r="H71" s="30"/>
      <c r="I71" s="30"/>
      <c r="J71" s="26"/>
      <c r="K71" s="14"/>
      <c r="L71" s="14"/>
      <c r="M71" s="14"/>
    </row>
    <row r="72" spans="1:13" ht="20.100000000000001" customHeight="1">
      <c r="A72" s="19"/>
      <c r="B72" s="515"/>
      <c r="C72" s="130" t="s">
        <v>580</v>
      </c>
      <c r="D72" s="28"/>
      <c r="E72" s="129"/>
      <c r="F72" s="30"/>
      <c r="G72" s="30"/>
      <c r="H72" s="30"/>
      <c r="I72" s="30"/>
      <c r="J72" s="26"/>
      <c r="K72" s="14"/>
      <c r="L72" s="14"/>
      <c r="M72" s="14"/>
    </row>
    <row r="73" spans="1:13" ht="20.100000000000001" customHeight="1">
      <c r="A73" s="19"/>
      <c r="B73" s="515"/>
      <c r="C73" s="55" t="s">
        <v>581</v>
      </c>
      <c r="D73" s="28"/>
      <c r="E73" s="129"/>
      <c r="F73" s="30"/>
      <c r="G73" s="30"/>
      <c r="H73" s="30"/>
      <c r="I73" s="30"/>
      <c r="J73" s="26"/>
      <c r="K73" s="14"/>
      <c r="L73" s="14"/>
      <c r="M73" s="14"/>
    </row>
    <row r="74" spans="1:13" ht="20.100000000000001" customHeight="1">
      <c r="A74" s="19"/>
      <c r="B74" s="515"/>
      <c r="C74" s="55" t="s">
        <v>582</v>
      </c>
      <c r="D74" s="28"/>
      <c r="E74" s="129"/>
      <c r="F74" s="30"/>
      <c r="G74" s="30"/>
      <c r="H74" s="30"/>
      <c r="I74" s="30"/>
      <c r="J74" s="26"/>
      <c r="K74" s="14"/>
      <c r="L74" s="14"/>
      <c r="M74" s="14"/>
    </row>
    <row r="75" spans="1:13" ht="20.100000000000001" customHeight="1">
      <c r="A75" s="19"/>
      <c r="B75" s="515"/>
      <c r="C75" s="55" t="s">
        <v>583</v>
      </c>
      <c r="D75" s="28"/>
      <c r="E75" s="129"/>
      <c r="F75" s="30"/>
      <c r="G75" s="30"/>
      <c r="H75" s="30"/>
      <c r="I75" s="30"/>
      <c r="J75" s="26"/>
      <c r="K75" s="14"/>
      <c r="L75" s="14"/>
      <c r="M75" s="14"/>
    </row>
    <row r="76" spans="1:13" ht="20.100000000000001" customHeight="1">
      <c r="A76" s="19"/>
      <c r="B76" s="515"/>
      <c r="C76" s="55" t="s">
        <v>584</v>
      </c>
      <c r="D76" s="28"/>
      <c r="E76" s="129"/>
      <c r="F76" s="30"/>
      <c r="G76" s="30"/>
      <c r="H76" s="30"/>
      <c r="I76" s="30"/>
      <c r="J76" s="26"/>
      <c r="K76" s="14"/>
      <c r="L76" s="14"/>
      <c r="M76" s="14"/>
    </row>
    <row r="77" spans="1:13" ht="20.100000000000001" customHeight="1">
      <c r="A77" s="19"/>
      <c r="B77" s="515"/>
      <c r="C77" s="130" t="s">
        <v>585</v>
      </c>
      <c r="D77" s="28"/>
      <c r="E77" s="129"/>
      <c r="F77" s="30"/>
      <c r="G77" s="30"/>
      <c r="H77" s="30"/>
      <c r="I77" s="30"/>
      <c r="J77" s="26"/>
      <c r="K77" s="14"/>
      <c r="L77" s="14"/>
      <c r="M77" s="14"/>
    </row>
    <row r="78" spans="1:13" ht="20.100000000000001" customHeight="1">
      <c r="A78" s="19"/>
      <c r="B78" s="515"/>
      <c r="C78" s="130" t="s">
        <v>586</v>
      </c>
      <c r="D78" s="28"/>
      <c r="E78" s="129"/>
      <c r="F78" s="30"/>
      <c r="G78" s="30"/>
      <c r="H78" s="30"/>
      <c r="I78" s="30"/>
      <c r="J78" s="26"/>
      <c r="K78" s="14"/>
      <c r="L78" s="14"/>
      <c r="M78" s="14"/>
    </row>
    <row r="79" spans="1:13" ht="20.100000000000001" customHeight="1">
      <c r="A79" s="19"/>
      <c r="B79" s="515"/>
      <c r="C79" s="55" t="s">
        <v>587</v>
      </c>
      <c r="D79" s="28"/>
      <c r="E79" s="129"/>
      <c r="F79" s="30"/>
      <c r="G79" s="30"/>
      <c r="H79" s="30"/>
      <c r="I79" s="30"/>
      <c r="J79" s="26"/>
      <c r="K79" s="14"/>
      <c r="L79" s="14"/>
      <c r="M79" s="14"/>
    </row>
    <row r="80" spans="1:13" ht="20.100000000000001" customHeight="1">
      <c r="A80" s="19"/>
      <c r="B80" s="515"/>
      <c r="C80" s="130" t="s">
        <v>588</v>
      </c>
      <c r="D80" s="28"/>
      <c r="E80" s="129"/>
      <c r="F80" s="30"/>
      <c r="G80" s="30"/>
      <c r="H80" s="30"/>
      <c r="I80" s="30"/>
      <c r="J80" s="26"/>
      <c r="K80" s="14"/>
      <c r="L80" s="14"/>
      <c r="M80" s="14"/>
    </row>
    <row r="81" spans="1:13" ht="20.100000000000001" customHeight="1">
      <c r="A81" s="19"/>
      <c r="B81" s="515"/>
      <c r="C81" s="130" t="s">
        <v>589</v>
      </c>
      <c r="D81" s="28"/>
      <c r="E81" s="129"/>
      <c r="F81" s="30"/>
      <c r="G81" s="30"/>
      <c r="H81" s="30"/>
      <c r="I81" s="30"/>
      <c r="J81" s="26"/>
      <c r="K81" s="14"/>
      <c r="L81" s="14"/>
      <c r="M81" s="14"/>
    </row>
    <row r="82" spans="1:13" ht="20.100000000000001" customHeight="1">
      <c r="A82" s="19"/>
      <c r="B82" s="515"/>
      <c r="C82" s="55" t="s">
        <v>590</v>
      </c>
      <c r="D82" s="28"/>
      <c r="E82" s="129"/>
      <c r="F82" s="30"/>
      <c r="G82" s="30"/>
      <c r="H82" s="30"/>
      <c r="I82" s="30"/>
      <c r="J82" s="26"/>
      <c r="K82" s="14"/>
      <c r="L82" s="14"/>
      <c r="M82" s="14"/>
    </row>
    <row r="83" spans="1:13" ht="20.100000000000001" customHeight="1">
      <c r="A83" s="19"/>
      <c r="B83" s="515"/>
      <c r="C83" s="130" t="s">
        <v>591</v>
      </c>
      <c r="D83" s="28"/>
      <c r="E83" s="129"/>
      <c r="F83" s="30"/>
      <c r="G83" s="30"/>
      <c r="H83" s="30"/>
      <c r="I83" s="30"/>
      <c r="J83" s="26"/>
      <c r="K83" s="14"/>
      <c r="L83" s="14"/>
      <c r="M83" s="14"/>
    </row>
    <row r="84" spans="1:13" ht="20.100000000000001" customHeight="1">
      <c r="A84" s="19"/>
      <c r="B84" s="515"/>
      <c r="C84" s="130" t="s">
        <v>592</v>
      </c>
      <c r="D84" s="28"/>
      <c r="E84" s="129"/>
      <c r="F84" s="30"/>
      <c r="G84" s="30"/>
      <c r="H84" s="30"/>
      <c r="I84" s="30"/>
      <c r="J84" s="26"/>
      <c r="K84" s="14"/>
      <c r="L84" s="14"/>
      <c r="M84" s="14"/>
    </row>
    <row r="85" spans="1:13" ht="20.100000000000001" customHeight="1">
      <c r="A85" s="19"/>
      <c r="B85" s="515"/>
      <c r="C85" s="130" t="s">
        <v>593</v>
      </c>
      <c r="D85" s="28"/>
      <c r="E85" s="129"/>
      <c r="F85" s="30"/>
      <c r="G85" s="30"/>
      <c r="H85" s="30"/>
      <c r="I85" s="30"/>
      <c r="J85" s="26"/>
      <c r="K85" s="14"/>
      <c r="L85" s="14"/>
      <c r="M85" s="14"/>
    </row>
    <row r="86" spans="1:13" ht="20.100000000000001" customHeight="1">
      <c r="A86" s="19"/>
      <c r="B86" s="516"/>
      <c r="C86" s="55" t="s">
        <v>594</v>
      </c>
      <c r="D86" s="28"/>
      <c r="E86" s="129"/>
      <c r="F86" s="30"/>
      <c r="G86" s="30"/>
      <c r="H86" s="30"/>
      <c r="I86" s="30"/>
      <c r="J86" s="26"/>
      <c r="K86" s="14"/>
      <c r="L86" s="14"/>
      <c r="M86" s="14"/>
    </row>
    <row r="87" spans="1:13" ht="20.100000000000001" customHeight="1">
      <c r="A87" s="14"/>
      <c r="B87" s="59"/>
      <c r="C87" s="59"/>
      <c r="D87" s="196"/>
      <c r="E87" s="196"/>
      <c r="F87" s="196"/>
      <c r="G87" s="196"/>
      <c r="H87" s="196"/>
      <c r="I87" s="196"/>
      <c r="J87" s="15"/>
      <c r="K87" s="14"/>
      <c r="L87" s="14"/>
      <c r="M87" s="14"/>
    </row>
    <row r="88" spans="1:13" ht="20.100000000000001" customHeight="1">
      <c r="A88" s="19"/>
      <c r="B88" s="510" t="s">
        <v>698</v>
      </c>
      <c r="C88" s="510" t="s">
        <v>564</v>
      </c>
      <c r="D88" s="517" t="s">
        <v>689</v>
      </c>
      <c r="E88" s="518"/>
      <c r="F88" s="519" t="s">
        <v>690</v>
      </c>
      <c r="G88" s="519" t="s">
        <v>691</v>
      </c>
      <c r="H88" s="519" t="s">
        <v>692</v>
      </c>
      <c r="I88" s="519" t="s">
        <v>693</v>
      </c>
      <c r="J88" s="26"/>
      <c r="K88" s="14"/>
      <c r="L88" s="14"/>
      <c r="M88" s="14"/>
    </row>
    <row r="89" spans="1:13" ht="38.25" customHeight="1">
      <c r="A89" s="19"/>
      <c r="B89" s="511"/>
      <c r="C89" s="511"/>
      <c r="D89" s="190"/>
      <c r="E89" s="200" t="s">
        <v>694</v>
      </c>
      <c r="F89" s="520"/>
      <c r="G89" s="520"/>
      <c r="H89" s="520"/>
      <c r="I89" s="520"/>
      <c r="J89" s="26"/>
      <c r="K89" s="14"/>
      <c r="L89" s="14"/>
      <c r="M89" s="14"/>
    </row>
    <row r="90" spans="1:13" ht="20.100000000000001" customHeight="1">
      <c r="A90" s="19"/>
      <c r="B90" s="29" t="s">
        <v>102</v>
      </c>
      <c r="C90" s="29" t="s">
        <v>103</v>
      </c>
      <c r="D90" s="201" t="s">
        <v>104</v>
      </c>
      <c r="E90" s="201" t="s">
        <v>105</v>
      </c>
      <c r="F90" s="201" t="s">
        <v>106</v>
      </c>
      <c r="G90" s="201" t="s">
        <v>481</v>
      </c>
      <c r="H90" s="201" t="s">
        <v>403</v>
      </c>
      <c r="I90" s="201" t="s">
        <v>482</v>
      </c>
      <c r="J90" s="26"/>
      <c r="K90" s="14"/>
      <c r="L90" s="14"/>
      <c r="M90" s="14"/>
    </row>
    <row r="91" spans="1:13" ht="20.100000000000001" customHeight="1">
      <c r="A91" s="19"/>
      <c r="B91" s="514"/>
      <c r="C91" s="55" t="s">
        <v>578</v>
      </c>
      <c r="D91" s="28"/>
      <c r="E91" s="129"/>
      <c r="F91" s="30"/>
      <c r="G91" s="30"/>
      <c r="H91" s="30"/>
      <c r="I91" s="30"/>
      <c r="J91" s="26"/>
      <c r="K91" s="14"/>
      <c r="L91" s="14"/>
      <c r="M91" s="14"/>
    </row>
    <row r="92" spans="1:13" ht="20.100000000000001" customHeight="1">
      <c r="A92" s="19"/>
      <c r="B92" s="515"/>
      <c r="C92" s="130" t="s">
        <v>579</v>
      </c>
      <c r="D92" s="28"/>
      <c r="E92" s="129"/>
      <c r="F92" s="30"/>
      <c r="G92" s="30"/>
      <c r="H92" s="30"/>
      <c r="I92" s="30"/>
      <c r="J92" s="26"/>
      <c r="K92" s="14"/>
      <c r="L92" s="14"/>
      <c r="M92" s="14"/>
    </row>
    <row r="93" spans="1:13" ht="20.100000000000001" customHeight="1">
      <c r="A93" s="19"/>
      <c r="B93" s="515"/>
      <c r="C93" s="130" t="s">
        <v>580</v>
      </c>
      <c r="D93" s="28"/>
      <c r="E93" s="129"/>
      <c r="F93" s="30"/>
      <c r="G93" s="30"/>
      <c r="H93" s="30"/>
      <c r="I93" s="30"/>
      <c r="J93" s="26"/>
      <c r="K93" s="14"/>
      <c r="L93" s="14"/>
      <c r="M93" s="14"/>
    </row>
    <row r="94" spans="1:13" ht="20.100000000000001" customHeight="1">
      <c r="A94" s="19"/>
      <c r="B94" s="515"/>
      <c r="C94" s="55" t="s">
        <v>581</v>
      </c>
      <c r="D94" s="28"/>
      <c r="E94" s="129"/>
      <c r="F94" s="30"/>
      <c r="G94" s="30"/>
      <c r="H94" s="30"/>
      <c r="I94" s="30"/>
      <c r="J94" s="26"/>
      <c r="K94" s="14"/>
      <c r="L94" s="14"/>
      <c r="M94" s="14"/>
    </row>
    <row r="95" spans="1:13" ht="20.100000000000001" customHeight="1">
      <c r="A95" s="19"/>
      <c r="B95" s="515"/>
      <c r="C95" s="55" t="s">
        <v>582</v>
      </c>
      <c r="D95" s="28"/>
      <c r="E95" s="129"/>
      <c r="F95" s="30"/>
      <c r="G95" s="30"/>
      <c r="H95" s="30"/>
      <c r="I95" s="30"/>
      <c r="J95" s="26"/>
      <c r="K95" s="14"/>
      <c r="L95" s="14"/>
      <c r="M95" s="14"/>
    </row>
    <row r="96" spans="1:13" ht="20.100000000000001" customHeight="1">
      <c r="A96" s="19"/>
      <c r="B96" s="515"/>
      <c r="C96" s="55" t="s">
        <v>583</v>
      </c>
      <c r="D96" s="28"/>
      <c r="E96" s="129"/>
      <c r="F96" s="30"/>
      <c r="G96" s="30"/>
      <c r="H96" s="30"/>
      <c r="I96" s="30"/>
      <c r="J96" s="26"/>
      <c r="K96" s="14"/>
      <c r="L96" s="14"/>
      <c r="M96" s="14"/>
    </row>
    <row r="97" spans="1:13" ht="20.100000000000001" customHeight="1">
      <c r="A97" s="19"/>
      <c r="B97" s="515"/>
      <c r="C97" s="55" t="s">
        <v>584</v>
      </c>
      <c r="D97" s="28"/>
      <c r="E97" s="129"/>
      <c r="F97" s="30"/>
      <c r="G97" s="30"/>
      <c r="H97" s="30"/>
      <c r="I97" s="30"/>
      <c r="J97" s="26"/>
      <c r="K97" s="14"/>
      <c r="L97" s="14"/>
      <c r="M97" s="14"/>
    </row>
    <row r="98" spans="1:13" ht="20.100000000000001" customHeight="1">
      <c r="A98" s="19"/>
      <c r="B98" s="515"/>
      <c r="C98" s="130" t="s">
        <v>585</v>
      </c>
      <c r="D98" s="28"/>
      <c r="E98" s="129"/>
      <c r="F98" s="30"/>
      <c r="G98" s="30"/>
      <c r="H98" s="30"/>
      <c r="I98" s="30"/>
      <c r="J98" s="26"/>
      <c r="K98" s="14"/>
      <c r="L98" s="14"/>
      <c r="M98" s="14"/>
    </row>
    <row r="99" spans="1:13" ht="20.100000000000001" customHeight="1">
      <c r="A99" s="19"/>
      <c r="B99" s="515"/>
      <c r="C99" s="130" t="s">
        <v>586</v>
      </c>
      <c r="D99" s="28"/>
      <c r="E99" s="129"/>
      <c r="F99" s="30"/>
      <c r="G99" s="30"/>
      <c r="H99" s="30"/>
      <c r="I99" s="30"/>
      <c r="J99" s="26"/>
      <c r="K99" s="14"/>
      <c r="L99" s="14"/>
      <c r="M99" s="14"/>
    </row>
    <row r="100" spans="1:13" ht="20.100000000000001" customHeight="1">
      <c r="A100" s="19"/>
      <c r="B100" s="515"/>
      <c r="C100" s="55" t="s">
        <v>587</v>
      </c>
      <c r="D100" s="28"/>
      <c r="E100" s="129"/>
      <c r="F100" s="30"/>
      <c r="G100" s="30"/>
      <c r="H100" s="30"/>
      <c r="I100" s="30"/>
      <c r="J100" s="26"/>
      <c r="K100" s="14"/>
      <c r="L100" s="14"/>
      <c r="M100" s="14"/>
    </row>
    <row r="101" spans="1:13" ht="20.100000000000001" customHeight="1">
      <c r="A101" s="19"/>
      <c r="B101" s="515"/>
      <c r="C101" s="130" t="s">
        <v>588</v>
      </c>
      <c r="D101" s="28"/>
      <c r="E101" s="129"/>
      <c r="F101" s="30"/>
      <c r="G101" s="30"/>
      <c r="H101" s="30"/>
      <c r="I101" s="30"/>
      <c r="J101" s="26"/>
      <c r="K101" s="14"/>
      <c r="L101" s="14"/>
      <c r="M101" s="14"/>
    </row>
    <row r="102" spans="1:13" ht="20.100000000000001" customHeight="1">
      <c r="A102" s="19"/>
      <c r="B102" s="515"/>
      <c r="C102" s="130" t="s">
        <v>589</v>
      </c>
      <c r="D102" s="28"/>
      <c r="E102" s="129"/>
      <c r="F102" s="30"/>
      <c r="G102" s="30"/>
      <c r="H102" s="30"/>
      <c r="I102" s="30"/>
      <c r="J102" s="26"/>
      <c r="K102" s="14"/>
      <c r="L102" s="14"/>
      <c r="M102" s="14"/>
    </row>
    <row r="103" spans="1:13" ht="20.100000000000001" customHeight="1">
      <c r="A103" s="19"/>
      <c r="B103" s="515"/>
      <c r="C103" s="55" t="s">
        <v>590</v>
      </c>
      <c r="D103" s="28"/>
      <c r="E103" s="129"/>
      <c r="F103" s="30"/>
      <c r="G103" s="30"/>
      <c r="H103" s="30"/>
      <c r="I103" s="30"/>
      <c r="J103" s="26"/>
      <c r="K103" s="14"/>
      <c r="L103" s="14"/>
      <c r="M103" s="14"/>
    </row>
    <row r="104" spans="1:13" ht="20.100000000000001" customHeight="1">
      <c r="A104" s="19"/>
      <c r="B104" s="515"/>
      <c r="C104" s="130" t="s">
        <v>591</v>
      </c>
      <c r="D104" s="28"/>
      <c r="E104" s="129"/>
      <c r="F104" s="30"/>
      <c r="G104" s="30"/>
      <c r="H104" s="30"/>
      <c r="I104" s="30"/>
      <c r="J104" s="26"/>
      <c r="K104" s="14"/>
      <c r="L104" s="14"/>
      <c r="M104" s="14"/>
    </row>
    <row r="105" spans="1:13" ht="20.100000000000001" customHeight="1">
      <c r="A105" s="19"/>
      <c r="B105" s="515"/>
      <c r="C105" s="130" t="s">
        <v>592</v>
      </c>
      <c r="D105" s="28"/>
      <c r="E105" s="129"/>
      <c r="F105" s="30"/>
      <c r="G105" s="30"/>
      <c r="H105" s="30"/>
      <c r="I105" s="30"/>
      <c r="J105" s="26"/>
      <c r="K105" s="14"/>
      <c r="L105" s="14"/>
      <c r="M105" s="14"/>
    </row>
    <row r="106" spans="1:13" ht="20.100000000000001" customHeight="1">
      <c r="A106" s="19"/>
      <c r="B106" s="515"/>
      <c r="C106" s="130" t="s">
        <v>593</v>
      </c>
      <c r="D106" s="28"/>
      <c r="E106" s="129"/>
      <c r="F106" s="30"/>
      <c r="G106" s="30"/>
      <c r="H106" s="30"/>
      <c r="I106" s="30"/>
      <c r="J106" s="26"/>
      <c r="K106" s="14"/>
      <c r="L106" s="14"/>
      <c r="M106" s="14"/>
    </row>
    <row r="107" spans="1:13" ht="20.100000000000001" customHeight="1">
      <c r="A107" s="19"/>
      <c r="B107" s="516"/>
      <c r="C107" s="55" t="s">
        <v>594</v>
      </c>
      <c r="D107" s="28"/>
      <c r="E107" s="129"/>
      <c r="F107" s="30"/>
      <c r="G107" s="30"/>
      <c r="H107" s="30"/>
      <c r="I107" s="30"/>
      <c r="J107" s="26"/>
      <c r="K107" s="14"/>
      <c r="L107" s="14"/>
      <c r="M107" s="14"/>
    </row>
    <row r="108" spans="1:13" ht="20.100000000000001" customHeight="1">
      <c r="A108" s="14"/>
      <c r="B108" s="59"/>
      <c r="C108" s="59"/>
      <c r="D108" s="196"/>
      <c r="E108" s="196"/>
      <c r="F108" s="196"/>
      <c r="G108" s="196"/>
      <c r="H108" s="196"/>
      <c r="I108" s="196"/>
      <c r="J108" s="15"/>
      <c r="K108" s="14"/>
      <c r="L108" s="14"/>
      <c r="M108" s="14"/>
    </row>
    <row r="109" spans="1:13" ht="20.100000000000001" customHeight="1">
      <c r="A109" s="19"/>
      <c r="B109" s="510" t="s">
        <v>699</v>
      </c>
      <c r="C109" s="510" t="s">
        <v>564</v>
      </c>
      <c r="D109" s="517" t="s">
        <v>689</v>
      </c>
      <c r="E109" s="518"/>
      <c r="F109" s="519" t="s">
        <v>690</v>
      </c>
      <c r="G109" s="519" t="s">
        <v>691</v>
      </c>
      <c r="H109" s="519" t="s">
        <v>692</v>
      </c>
      <c r="I109" s="519" t="s">
        <v>693</v>
      </c>
      <c r="J109" s="26"/>
      <c r="K109" s="14"/>
      <c r="L109" s="14"/>
      <c r="M109" s="14"/>
    </row>
    <row r="110" spans="1:13" ht="38.25" customHeight="1">
      <c r="A110" s="19"/>
      <c r="B110" s="511"/>
      <c r="C110" s="511"/>
      <c r="D110" s="190"/>
      <c r="E110" s="200" t="s">
        <v>694</v>
      </c>
      <c r="F110" s="520"/>
      <c r="G110" s="520"/>
      <c r="H110" s="520"/>
      <c r="I110" s="520"/>
      <c r="J110" s="26"/>
      <c r="K110" s="14"/>
      <c r="L110" s="14"/>
      <c r="M110" s="14"/>
    </row>
    <row r="111" spans="1:13" ht="20.100000000000001" customHeight="1">
      <c r="A111" s="19"/>
      <c r="B111" s="29" t="s">
        <v>102</v>
      </c>
      <c r="C111" s="29" t="s">
        <v>103</v>
      </c>
      <c r="D111" s="201" t="s">
        <v>104</v>
      </c>
      <c r="E111" s="201" t="s">
        <v>105</v>
      </c>
      <c r="F111" s="201" t="s">
        <v>106</v>
      </c>
      <c r="G111" s="201" t="s">
        <v>481</v>
      </c>
      <c r="H111" s="201" t="s">
        <v>403</v>
      </c>
      <c r="I111" s="201" t="s">
        <v>482</v>
      </c>
      <c r="J111" s="26"/>
      <c r="K111" s="14"/>
      <c r="L111" s="14"/>
      <c r="M111" s="14"/>
    </row>
    <row r="112" spans="1:13" ht="20.100000000000001" customHeight="1">
      <c r="A112" s="19"/>
      <c r="B112" s="514"/>
      <c r="C112" s="55" t="s">
        <v>578</v>
      </c>
      <c r="D112" s="28"/>
      <c r="E112" s="129"/>
      <c r="F112" s="30"/>
      <c r="G112" s="30"/>
      <c r="H112" s="30"/>
      <c r="I112" s="30"/>
      <c r="J112" s="26"/>
      <c r="K112" s="14"/>
      <c r="L112" s="14"/>
      <c r="M112" s="14"/>
    </row>
    <row r="113" spans="1:13" ht="20.100000000000001" customHeight="1">
      <c r="A113" s="19"/>
      <c r="B113" s="515"/>
      <c r="C113" s="130" t="s">
        <v>579</v>
      </c>
      <c r="D113" s="28"/>
      <c r="E113" s="129"/>
      <c r="F113" s="30"/>
      <c r="G113" s="30"/>
      <c r="H113" s="30"/>
      <c r="I113" s="30"/>
      <c r="J113" s="26"/>
      <c r="K113" s="14"/>
      <c r="L113" s="14"/>
      <c r="M113" s="14"/>
    </row>
    <row r="114" spans="1:13" ht="20.100000000000001" customHeight="1">
      <c r="A114" s="19"/>
      <c r="B114" s="515"/>
      <c r="C114" s="130" t="s">
        <v>580</v>
      </c>
      <c r="D114" s="28"/>
      <c r="E114" s="129"/>
      <c r="F114" s="30"/>
      <c r="G114" s="30"/>
      <c r="H114" s="30"/>
      <c r="I114" s="30"/>
      <c r="J114" s="26"/>
      <c r="K114" s="14"/>
      <c r="L114" s="14"/>
      <c r="M114" s="14"/>
    </row>
    <row r="115" spans="1:13" ht="20.100000000000001" customHeight="1">
      <c r="A115" s="19"/>
      <c r="B115" s="515"/>
      <c r="C115" s="55" t="s">
        <v>581</v>
      </c>
      <c r="D115" s="28"/>
      <c r="E115" s="129"/>
      <c r="F115" s="30"/>
      <c r="G115" s="30"/>
      <c r="H115" s="30"/>
      <c r="I115" s="30"/>
      <c r="J115" s="26"/>
      <c r="K115" s="14"/>
      <c r="L115" s="14"/>
      <c r="M115" s="14"/>
    </row>
    <row r="116" spans="1:13" ht="20.100000000000001" customHeight="1">
      <c r="A116" s="19"/>
      <c r="B116" s="515"/>
      <c r="C116" s="55" t="s">
        <v>582</v>
      </c>
      <c r="D116" s="28"/>
      <c r="E116" s="129"/>
      <c r="F116" s="30"/>
      <c r="G116" s="30"/>
      <c r="H116" s="30"/>
      <c r="I116" s="30"/>
      <c r="J116" s="26"/>
      <c r="K116" s="14"/>
      <c r="L116" s="14"/>
      <c r="M116" s="14"/>
    </row>
    <row r="117" spans="1:13" ht="20.100000000000001" customHeight="1">
      <c r="A117" s="19"/>
      <c r="B117" s="515"/>
      <c r="C117" s="55" t="s">
        <v>583</v>
      </c>
      <c r="D117" s="28"/>
      <c r="E117" s="129"/>
      <c r="F117" s="30"/>
      <c r="G117" s="30"/>
      <c r="H117" s="30"/>
      <c r="I117" s="30"/>
      <c r="J117" s="26"/>
      <c r="K117" s="14"/>
      <c r="L117" s="14"/>
      <c r="M117" s="14"/>
    </row>
    <row r="118" spans="1:13" ht="20.100000000000001" customHeight="1">
      <c r="A118" s="19"/>
      <c r="B118" s="515"/>
      <c r="C118" s="55" t="s">
        <v>584</v>
      </c>
      <c r="D118" s="28"/>
      <c r="E118" s="129"/>
      <c r="F118" s="30"/>
      <c r="G118" s="30"/>
      <c r="H118" s="30"/>
      <c r="I118" s="30"/>
      <c r="J118" s="26"/>
      <c r="K118" s="14"/>
      <c r="L118" s="14"/>
      <c r="M118" s="14"/>
    </row>
    <row r="119" spans="1:13" ht="20.100000000000001" customHeight="1">
      <c r="A119" s="19"/>
      <c r="B119" s="515"/>
      <c r="C119" s="130" t="s">
        <v>585</v>
      </c>
      <c r="D119" s="28"/>
      <c r="E119" s="129"/>
      <c r="F119" s="30"/>
      <c r="G119" s="30"/>
      <c r="H119" s="30"/>
      <c r="I119" s="30"/>
      <c r="J119" s="26"/>
      <c r="K119" s="14"/>
      <c r="L119" s="14"/>
      <c r="M119" s="14"/>
    </row>
    <row r="120" spans="1:13" ht="20.100000000000001" customHeight="1">
      <c r="A120" s="19"/>
      <c r="B120" s="515"/>
      <c r="C120" s="130" t="s">
        <v>586</v>
      </c>
      <c r="D120" s="28"/>
      <c r="E120" s="129"/>
      <c r="F120" s="30"/>
      <c r="G120" s="30"/>
      <c r="H120" s="30"/>
      <c r="I120" s="30"/>
      <c r="J120" s="26"/>
      <c r="K120" s="14"/>
      <c r="L120" s="14"/>
      <c r="M120" s="14"/>
    </row>
    <row r="121" spans="1:13" ht="20.100000000000001" customHeight="1">
      <c r="A121" s="19"/>
      <c r="B121" s="515"/>
      <c r="C121" s="55" t="s">
        <v>587</v>
      </c>
      <c r="D121" s="28"/>
      <c r="E121" s="129"/>
      <c r="F121" s="30"/>
      <c r="G121" s="30"/>
      <c r="H121" s="30"/>
      <c r="I121" s="30"/>
      <c r="J121" s="26"/>
      <c r="K121" s="14"/>
      <c r="L121" s="14"/>
      <c r="M121" s="14"/>
    </row>
    <row r="122" spans="1:13" ht="20.100000000000001" customHeight="1">
      <c r="A122" s="19"/>
      <c r="B122" s="515"/>
      <c r="C122" s="130" t="s">
        <v>588</v>
      </c>
      <c r="D122" s="28"/>
      <c r="E122" s="129"/>
      <c r="F122" s="30"/>
      <c r="G122" s="30"/>
      <c r="H122" s="30"/>
      <c r="I122" s="30"/>
      <c r="J122" s="26"/>
      <c r="K122" s="14"/>
      <c r="L122" s="14"/>
      <c r="M122" s="14"/>
    </row>
    <row r="123" spans="1:13" ht="20.100000000000001" customHeight="1">
      <c r="A123" s="19"/>
      <c r="B123" s="515"/>
      <c r="C123" s="130" t="s">
        <v>589</v>
      </c>
      <c r="D123" s="28"/>
      <c r="E123" s="129"/>
      <c r="F123" s="30"/>
      <c r="G123" s="30"/>
      <c r="H123" s="30"/>
      <c r="I123" s="30"/>
      <c r="J123" s="26"/>
      <c r="K123" s="14"/>
      <c r="L123" s="14"/>
      <c r="M123" s="14"/>
    </row>
    <row r="124" spans="1:13" ht="20.100000000000001" customHeight="1">
      <c r="A124" s="19"/>
      <c r="B124" s="515"/>
      <c r="C124" s="55" t="s">
        <v>590</v>
      </c>
      <c r="D124" s="28"/>
      <c r="E124" s="129"/>
      <c r="F124" s="30"/>
      <c r="G124" s="30"/>
      <c r="H124" s="30"/>
      <c r="I124" s="30"/>
      <c r="J124" s="26"/>
      <c r="K124" s="14"/>
      <c r="L124" s="14"/>
      <c r="M124" s="14"/>
    </row>
    <row r="125" spans="1:13" ht="20.100000000000001" customHeight="1">
      <c r="A125" s="19"/>
      <c r="B125" s="515"/>
      <c r="C125" s="130" t="s">
        <v>591</v>
      </c>
      <c r="D125" s="28"/>
      <c r="E125" s="129"/>
      <c r="F125" s="30"/>
      <c r="G125" s="30"/>
      <c r="H125" s="30"/>
      <c r="I125" s="30"/>
      <c r="J125" s="26"/>
      <c r="K125" s="14"/>
      <c r="L125" s="14"/>
      <c r="M125" s="14"/>
    </row>
    <row r="126" spans="1:13" ht="20.100000000000001" customHeight="1">
      <c r="A126" s="19"/>
      <c r="B126" s="515"/>
      <c r="C126" s="130" t="s">
        <v>592</v>
      </c>
      <c r="D126" s="28"/>
      <c r="E126" s="129"/>
      <c r="F126" s="30"/>
      <c r="G126" s="30"/>
      <c r="H126" s="30"/>
      <c r="I126" s="30"/>
      <c r="J126" s="26"/>
      <c r="K126" s="14"/>
      <c r="L126" s="14"/>
      <c r="M126" s="14"/>
    </row>
    <row r="127" spans="1:13" ht="20.100000000000001" customHeight="1">
      <c r="A127" s="19"/>
      <c r="B127" s="515"/>
      <c r="C127" s="130" t="s">
        <v>593</v>
      </c>
      <c r="D127" s="28"/>
      <c r="E127" s="129"/>
      <c r="F127" s="30"/>
      <c r="G127" s="30"/>
      <c r="H127" s="30"/>
      <c r="I127" s="30"/>
      <c r="J127" s="26"/>
      <c r="K127" s="14"/>
      <c r="L127" s="14"/>
      <c r="M127" s="14"/>
    </row>
    <row r="128" spans="1:13" ht="20.100000000000001" customHeight="1">
      <c r="A128" s="19"/>
      <c r="B128" s="516"/>
      <c r="C128" s="55" t="s">
        <v>594</v>
      </c>
      <c r="D128" s="28"/>
      <c r="E128" s="129"/>
      <c r="F128" s="30"/>
      <c r="G128" s="30"/>
      <c r="H128" s="30"/>
      <c r="I128" s="30"/>
      <c r="J128" s="26"/>
      <c r="K128" s="14"/>
      <c r="L128" s="14"/>
      <c r="M128" s="14"/>
    </row>
    <row r="129" spans="4:10">
      <c r="D129" s="10"/>
      <c r="E129" s="10"/>
      <c r="F129" s="10"/>
      <c r="G129" s="10"/>
      <c r="H129" s="10"/>
      <c r="I129" s="10"/>
      <c r="J129" s="10"/>
    </row>
  </sheetData>
  <sheetProtection sheet="1" objects="1" scenarios="1" sort="0" autoFilter="0"/>
  <mergeCells count="49">
    <mergeCell ref="H109:H110"/>
    <mergeCell ref="I109:I110"/>
    <mergeCell ref="B112:B128"/>
    <mergeCell ref="B91:B107"/>
    <mergeCell ref="B109:B110"/>
    <mergeCell ref="C109:C110"/>
    <mergeCell ref="D109:E109"/>
    <mergeCell ref="F109:F110"/>
    <mergeCell ref="G109:G110"/>
    <mergeCell ref="I67:I68"/>
    <mergeCell ref="B70:B86"/>
    <mergeCell ref="B88:B89"/>
    <mergeCell ref="C88:C89"/>
    <mergeCell ref="D88:E88"/>
    <mergeCell ref="F88:F89"/>
    <mergeCell ref="G88:G89"/>
    <mergeCell ref="H88:H89"/>
    <mergeCell ref="I88:I89"/>
    <mergeCell ref="G67:G68"/>
    <mergeCell ref="H67:H68"/>
    <mergeCell ref="B49:B65"/>
    <mergeCell ref="B67:B68"/>
    <mergeCell ref="C67:C68"/>
    <mergeCell ref="D67:E67"/>
    <mergeCell ref="F67:F68"/>
    <mergeCell ref="I25:I26"/>
    <mergeCell ref="B28:B44"/>
    <mergeCell ref="B46:B47"/>
    <mergeCell ref="C46:C47"/>
    <mergeCell ref="D46:E46"/>
    <mergeCell ref="F46:F47"/>
    <mergeCell ref="G46:G47"/>
    <mergeCell ref="H46:H47"/>
    <mergeCell ref="I46:I47"/>
    <mergeCell ref="G25:G26"/>
    <mergeCell ref="H25:H26"/>
    <mergeCell ref="B7:B23"/>
    <mergeCell ref="B25:B26"/>
    <mergeCell ref="C25:C26"/>
    <mergeCell ref="D25:E25"/>
    <mergeCell ref="F25:F26"/>
    <mergeCell ref="B2:I2"/>
    <mergeCell ref="B4:B5"/>
    <mergeCell ref="C4:C5"/>
    <mergeCell ref="D4:E4"/>
    <mergeCell ref="F4:F5"/>
    <mergeCell ref="G4:G5"/>
    <mergeCell ref="H4:H5"/>
    <mergeCell ref="I4:I5"/>
  </mergeCells>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147"/>
  <sheetViews>
    <sheetView showGridLines="0" zoomScale="80" zoomScaleNormal="80" workbookViewId="0">
      <pane xSplit="3" ySplit="6" topLeftCell="D7" activePane="bottomRight" state="frozen"/>
      <selection pane="topRight" activeCell="D1" sqref="D1"/>
      <selection pane="bottomLeft" activeCell="A7" sqref="A7"/>
      <selection pane="bottomRight"/>
    </sheetView>
  </sheetViews>
  <sheetFormatPr defaultRowHeight="15"/>
  <cols>
    <col min="1" max="1" width="4" style="12" customWidth="1"/>
    <col min="2" max="6" width="25.7109375" style="12" customWidth="1"/>
    <col min="7" max="9" width="15.7109375" style="12" customWidth="1"/>
    <col min="10" max="16384" width="9.140625" style="12"/>
  </cols>
  <sheetData>
    <row r="1" spans="1:10" ht="20.100000000000001" customHeight="1">
      <c r="A1" s="14"/>
      <c r="B1" s="18"/>
      <c r="C1" s="18"/>
      <c r="D1" s="18"/>
      <c r="E1" s="18"/>
      <c r="F1" s="18"/>
      <c r="G1" s="18"/>
      <c r="H1" s="18"/>
      <c r="I1" s="18"/>
    </row>
    <row r="2" spans="1:10" ht="20.100000000000001" customHeight="1">
      <c r="A2" s="19"/>
      <c r="B2" s="480" t="s">
        <v>700</v>
      </c>
      <c r="C2" s="481"/>
      <c r="D2" s="481"/>
      <c r="E2" s="481"/>
      <c r="F2" s="481"/>
      <c r="G2" s="481"/>
      <c r="H2" s="481"/>
      <c r="I2" s="482"/>
    </row>
    <row r="3" spans="1:10" ht="20.100000000000001" customHeight="1">
      <c r="A3" s="14"/>
      <c r="B3" s="85"/>
      <c r="C3" s="85"/>
      <c r="D3" s="85"/>
      <c r="E3" s="59"/>
      <c r="F3" s="59"/>
      <c r="G3" s="59"/>
      <c r="H3" s="59"/>
      <c r="I3" s="59"/>
    </row>
    <row r="4" spans="1:10" ht="20.100000000000001" customHeight="1">
      <c r="A4" s="19"/>
      <c r="B4" s="461" t="s">
        <v>701</v>
      </c>
      <c r="C4" s="461" t="s">
        <v>564</v>
      </c>
      <c r="D4" s="461" t="s">
        <v>702</v>
      </c>
      <c r="E4" s="461" t="s">
        <v>689</v>
      </c>
      <c r="F4" s="461"/>
      <c r="G4" s="461" t="s">
        <v>690</v>
      </c>
      <c r="H4" s="461" t="s">
        <v>692</v>
      </c>
      <c r="I4" s="461" t="s">
        <v>693</v>
      </c>
    </row>
    <row r="5" spans="1:10" ht="36.75" customHeight="1">
      <c r="A5" s="19"/>
      <c r="B5" s="461"/>
      <c r="C5" s="461"/>
      <c r="D5" s="461"/>
      <c r="E5" s="131"/>
      <c r="F5" s="76" t="s">
        <v>694</v>
      </c>
      <c r="G5" s="461"/>
      <c r="H5" s="461"/>
      <c r="I5" s="461"/>
    </row>
    <row r="6" spans="1:10" ht="20.100000000000001" customHeight="1">
      <c r="A6" s="19"/>
      <c r="B6" s="29" t="s">
        <v>102</v>
      </c>
      <c r="C6" s="29" t="s">
        <v>103</v>
      </c>
      <c r="D6" s="128" t="s">
        <v>104</v>
      </c>
      <c r="E6" s="128" t="s">
        <v>105</v>
      </c>
      <c r="F6" s="128" t="s">
        <v>106</v>
      </c>
      <c r="G6" s="128" t="s">
        <v>481</v>
      </c>
      <c r="H6" s="128" t="s">
        <v>403</v>
      </c>
      <c r="I6" s="128" t="s">
        <v>482</v>
      </c>
    </row>
    <row r="7" spans="1:10" ht="20.100000000000001" customHeight="1">
      <c r="A7" s="19"/>
      <c r="B7" s="521" t="s">
        <v>577</v>
      </c>
      <c r="C7" s="103"/>
      <c r="D7" s="28"/>
      <c r="E7" s="28"/>
      <c r="F7" s="28"/>
      <c r="G7" s="30"/>
      <c r="H7" s="30"/>
      <c r="I7" s="30"/>
      <c r="J7" s="10"/>
    </row>
    <row r="8" spans="1:10" ht="20.100000000000001" customHeight="1">
      <c r="A8" s="19"/>
      <c r="B8" s="522"/>
      <c r="C8" s="103"/>
      <c r="D8" s="28"/>
      <c r="E8" s="28"/>
      <c r="F8" s="28"/>
      <c r="G8" s="30"/>
      <c r="H8" s="30"/>
      <c r="I8" s="30"/>
      <c r="J8" s="10"/>
    </row>
    <row r="9" spans="1:10" ht="20.100000000000001" customHeight="1">
      <c r="A9" s="19"/>
      <c r="B9" s="522"/>
      <c r="C9" s="103"/>
      <c r="D9" s="28"/>
      <c r="E9" s="28"/>
      <c r="F9" s="28"/>
      <c r="G9" s="30"/>
      <c r="H9" s="30"/>
      <c r="I9" s="30"/>
      <c r="J9" s="10"/>
    </row>
    <row r="10" spans="1:10" ht="20.100000000000001" customHeight="1">
      <c r="A10" s="19"/>
      <c r="B10" s="522"/>
      <c r="C10" s="103"/>
      <c r="D10" s="28"/>
      <c r="E10" s="28"/>
      <c r="F10" s="28"/>
      <c r="G10" s="30"/>
      <c r="H10" s="30"/>
      <c r="I10" s="30"/>
      <c r="J10" s="10"/>
    </row>
    <row r="11" spans="1:10" ht="20.100000000000001" customHeight="1">
      <c r="A11" s="19"/>
      <c r="B11" s="522"/>
      <c r="C11" s="103"/>
      <c r="D11" s="28"/>
      <c r="E11" s="28"/>
      <c r="F11" s="28"/>
      <c r="G11" s="30"/>
      <c r="H11" s="30"/>
      <c r="I11" s="30"/>
      <c r="J11" s="10"/>
    </row>
    <row r="12" spans="1:10" ht="20.100000000000001" customHeight="1">
      <c r="A12" s="19"/>
      <c r="B12" s="522"/>
      <c r="C12" s="103"/>
      <c r="D12" s="28"/>
      <c r="E12" s="28"/>
      <c r="F12" s="28"/>
      <c r="G12" s="30"/>
      <c r="H12" s="30"/>
      <c r="I12" s="30"/>
      <c r="J12" s="10"/>
    </row>
    <row r="13" spans="1:10" ht="20.100000000000001" customHeight="1">
      <c r="A13" s="19"/>
      <c r="B13" s="522"/>
      <c r="C13" s="103"/>
      <c r="D13" s="28"/>
      <c r="E13" s="28"/>
      <c r="F13" s="28"/>
      <c r="G13" s="30"/>
      <c r="H13" s="30"/>
      <c r="I13" s="30"/>
      <c r="J13" s="10"/>
    </row>
    <row r="14" spans="1:10" ht="20.100000000000001" customHeight="1">
      <c r="A14" s="19"/>
      <c r="B14" s="522"/>
      <c r="C14" s="103"/>
      <c r="D14" s="28"/>
      <c r="E14" s="28"/>
      <c r="F14" s="28"/>
      <c r="G14" s="30"/>
      <c r="H14" s="30"/>
      <c r="I14" s="30"/>
      <c r="J14" s="10"/>
    </row>
    <row r="15" spans="1:10" ht="20.100000000000001" customHeight="1">
      <c r="A15" s="19"/>
      <c r="B15" s="522"/>
      <c r="C15" s="103"/>
      <c r="D15" s="28"/>
      <c r="E15" s="28"/>
      <c r="F15" s="28"/>
      <c r="G15" s="30"/>
      <c r="H15" s="30"/>
      <c r="I15" s="30"/>
      <c r="J15" s="10"/>
    </row>
    <row r="16" spans="1:10" ht="20.100000000000001" customHeight="1">
      <c r="A16" s="19"/>
      <c r="B16" s="522"/>
      <c r="C16" s="103"/>
      <c r="D16" s="28"/>
      <c r="E16" s="28"/>
      <c r="F16" s="28"/>
      <c r="G16" s="30"/>
      <c r="H16" s="30"/>
      <c r="I16" s="30"/>
      <c r="J16" s="10"/>
    </row>
    <row r="17" spans="1:10" ht="20.100000000000001" customHeight="1">
      <c r="A17" s="19"/>
      <c r="B17" s="522"/>
      <c r="C17" s="103"/>
      <c r="D17" s="28"/>
      <c r="E17" s="28"/>
      <c r="F17" s="28"/>
      <c r="G17" s="30"/>
      <c r="H17" s="30"/>
      <c r="I17" s="30"/>
      <c r="J17" s="10"/>
    </row>
    <row r="18" spans="1:10" ht="20.100000000000001" customHeight="1">
      <c r="A18" s="19"/>
      <c r="B18" s="522"/>
      <c r="C18" s="103"/>
      <c r="D18" s="28"/>
      <c r="E18" s="28"/>
      <c r="F18" s="28"/>
      <c r="G18" s="30"/>
      <c r="H18" s="30"/>
      <c r="I18" s="30"/>
      <c r="J18" s="10"/>
    </row>
    <row r="19" spans="1:10" ht="20.100000000000001" customHeight="1">
      <c r="A19" s="19"/>
      <c r="B19" s="522"/>
      <c r="C19" s="103"/>
      <c r="D19" s="28"/>
      <c r="E19" s="28"/>
      <c r="F19" s="28"/>
      <c r="G19" s="30"/>
      <c r="H19" s="30"/>
      <c r="I19" s="30"/>
      <c r="J19" s="10"/>
    </row>
    <row r="20" spans="1:10" ht="20.100000000000001" customHeight="1">
      <c r="A20" s="19"/>
      <c r="B20" s="522"/>
      <c r="C20" s="103"/>
      <c r="D20" s="28"/>
      <c r="E20" s="28"/>
      <c r="F20" s="28"/>
      <c r="G20" s="30"/>
      <c r="H20" s="30"/>
      <c r="I20" s="30"/>
      <c r="J20" s="10"/>
    </row>
    <row r="21" spans="1:10" ht="20.100000000000001" customHeight="1">
      <c r="A21" s="19"/>
      <c r="B21" s="522"/>
      <c r="C21" s="103"/>
      <c r="D21" s="28"/>
      <c r="E21" s="28"/>
      <c r="F21" s="28"/>
      <c r="G21" s="30"/>
      <c r="H21" s="30"/>
      <c r="I21" s="30"/>
      <c r="J21" s="10"/>
    </row>
    <row r="22" spans="1:10" ht="20.100000000000001" customHeight="1">
      <c r="A22" s="19"/>
      <c r="B22" s="522"/>
      <c r="C22" s="103"/>
      <c r="D22" s="28"/>
      <c r="E22" s="28"/>
      <c r="F22" s="28"/>
      <c r="G22" s="30"/>
      <c r="H22" s="30"/>
      <c r="I22" s="30"/>
      <c r="J22" s="10"/>
    </row>
    <row r="23" spans="1:10" ht="20.100000000000001" customHeight="1">
      <c r="A23" s="19"/>
      <c r="B23" s="522"/>
      <c r="C23" s="103"/>
      <c r="D23" s="28"/>
      <c r="E23" s="28"/>
      <c r="F23" s="28"/>
      <c r="G23" s="30"/>
      <c r="H23" s="30"/>
      <c r="I23" s="30"/>
      <c r="J23" s="10"/>
    </row>
    <row r="24" spans="1:10" ht="20.100000000000001" customHeight="1">
      <c r="A24" s="19"/>
      <c r="B24" s="522"/>
      <c r="C24" s="103"/>
      <c r="D24" s="28"/>
      <c r="E24" s="28"/>
      <c r="F24" s="28"/>
      <c r="G24" s="30"/>
      <c r="H24" s="30"/>
      <c r="I24" s="30"/>
      <c r="J24" s="10"/>
    </row>
    <row r="25" spans="1:10" ht="20.100000000000001" customHeight="1">
      <c r="A25" s="19"/>
      <c r="B25" s="522"/>
      <c r="C25" s="103"/>
      <c r="D25" s="28"/>
      <c r="E25" s="28"/>
      <c r="F25" s="28"/>
      <c r="G25" s="30"/>
      <c r="H25" s="30"/>
      <c r="I25" s="30"/>
      <c r="J25" s="10"/>
    </row>
    <row r="26" spans="1:10" ht="20.100000000000001" customHeight="1">
      <c r="A26" s="19"/>
      <c r="B26" s="523"/>
      <c r="C26" s="103"/>
      <c r="D26" s="28"/>
      <c r="E26" s="28"/>
      <c r="F26" s="28"/>
      <c r="G26" s="30"/>
      <c r="H26" s="30"/>
      <c r="I26" s="30"/>
      <c r="J26" s="10"/>
    </row>
    <row r="27" spans="1:10" ht="20.100000000000001" customHeight="1">
      <c r="A27" s="14"/>
      <c r="B27" s="59"/>
      <c r="C27" s="59"/>
      <c r="D27" s="196"/>
      <c r="E27" s="196"/>
      <c r="F27" s="196"/>
      <c r="G27" s="196"/>
      <c r="H27" s="196"/>
      <c r="I27" s="196"/>
      <c r="J27" s="10"/>
    </row>
    <row r="28" spans="1:10" ht="20.100000000000001" customHeight="1">
      <c r="A28" s="19"/>
      <c r="B28" s="461" t="s">
        <v>701</v>
      </c>
      <c r="C28" s="461" t="s">
        <v>564</v>
      </c>
      <c r="D28" s="524" t="s">
        <v>702</v>
      </c>
      <c r="E28" s="524" t="s">
        <v>689</v>
      </c>
      <c r="F28" s="524"/>
      <c r="G28" s="524" t="s">
        <v>690</v>
      </c>
      <c r="H28" s="524" t="s">
        <v>692</v>
      </c>
      <c r="I28" s="524" t="s">
        <v>693</v>
      </c>
      <c r="J28" s="10"/>
    </row>
    <row r="29" spans="1:10" ht="20.100000000000001" customHeight="1">
      <c r="A29" s="19"/>
      <c r="B29" s="461"/>
      <c r="C29" s="461"/>
      <c r="D29" s="524"/>
      <c r="E29" s="191"/>
      <c r="F29" s="200" t="s">
        <v>694</v>
      </c>
      <c r="G29" s="524"/>
      <c r="H29" s="524"/>
      <c r="I29" s="524"/>
      <c r="J29" s="10"/>
    </row>
    <row r="30" spans="1:10" ht="20.100000000000001" customHeight="1">
      <c r="A30" s="19"/>
      <c r="B30" s="29" t="s">
        <v>102</v>
      </c>
      <c r="C30" s="29" t="s">
        <v>103</v>
      </c>
      <c r="D30" s="201" t="s">
        <v>104</v>
      </c>
      <c r="E30" s="201" t="s">
        <v>105</v>
      </c>
      <c r="F30" s="201" t="s">
        <v>106</v>
      </c>
      <c r="G30" s="201" t="s">
        <v>481</v>
      </c>
      <c r="H30" s="201" t="s">
        <v>403</v>
      </c>
      <c r="I30" s="201" t="s">
        <v>482</v>
      </c>
      <c r="J30" s="10"/>
    </row>
    <row r="31" spans="1:10" ht="20.100000000000001" customHeight="1">
      <c r="A31" s="19"/>
      <c r="B31" s="521" t="s">
        <v>598</v>
      </c>
      <c r="C31" s="103"/>
      <c r="D31" s="28"/>
      <c r="E31" s="28"/>
      <c r="F31" s="28"/>
      <c r="G31" s="30"/>
      <c r="H31" s="30"/>
      <c r="I31" s="30"/>
      <c r="J31" s="10"/>
    </row>
    <row r="32" spans="1:10" ht="15" customHeight="1">
      <c r="A32" s="19"/>
      <c r="B32" s="522"/>
      <c r="C32" s="103"/>
      <c r="D32" s="28"/>
      <c r="E32" s="28"/>
      <c r="F32" s="28"/>
      <c r="G32" s="30"/>
      <c r="H32" s="30"/>
      <c r="I32" s="30"/>
      <c r="J32" s="10"/>
    </row>
    <row r="33" spans="1:10" ht="15" customHeight="1">
      <c r="A33" s="19"/>
      <c r="B33" s="522"/>
      <c r="C33" s="103"/>
      <c r="D33" s="28"/>
      <c r="E33" s="28"/>
      <c r="F33" s="28"/>
      <c r="G33" s="30"/>
      <c r="H33" s="30"/>
      <c r="I33" s="30"/>
      <c r="J33" s="10"/>
    </row>
    <row r="34" spans="1:10" ht="15" customHeight="1">
      <c r="A34" s="19"/>
      <c r="B34" s="522"/>
      <c r="C34" s="103"/>
      <c r="D34" s="28"/>
      <c r="E34" s="28"/>
      <c r="F34" s="28"/>
      <c r="G34" s="30"/>
      <c r="H34" s="30"/>
      <c r="I34" s="30"/>
      <c r="J34" s="10"/>
    </row>
    <row r="35" spans="1:10" ht="15" customHeight="1">
      <c r="A35" s="19"/>
      <c r="B35" s="522"/>
      <c r="C35" s="103"/>
      <c r="D35" s="28"/>
      <c r="E35" s="28"/>
      <c r="F35" s="28"/>
      <c r="G35" s="30"/>
      <c r="H35" s="30"/>
      <c r="I35" s="30"/>
      <c r="J35" s="10"/>
    </row>
    <row r="36" spans="1:10" ht="15" customHeight="1">
      <c r="A36" s="19"/>
      <c r="B36" s="522"/>
      <c r="C36" s="103"/>
      <c r="D36" s="28"/>
      <c r="E36" s="28"/>
      <c r="F36" s="28"/>
      <c r="G36" s="30"/>
      <c r="H36" s="30"/>
      <c r="I36" s="30"/>
      <c r="J36" s="10"/>
    </row>
    <row r="37" spans="1:10" ht="15" customHeight="1">
      <c r="A37" s="19"/>
      <c r="B37" s="522"/>
      <c r="C37" s="103"/>
      <c r="D37" s="28"/>
      <c r="E37" s="28"/>
      <c r="F37" s="28"/>
      <c r="G37" s="30"/>
      <c r="H37" s="30"/>
      <c r="I37" s="30"/>
      <c r="J37" s="10"/>
    </row>
    <row r="38" spans="1:10" ht="15" customHeight="1">
      <c r="A38" s="19"/>
      <c r="B38" s="522"/>
      <c r="C38" s="103"/>
      <c r="D38" s="28"/>
      <c r="E38" s="28"/>
      <c r="F38" s="28"/>
      <c r="G38" s="30"/>
      <c r="H38" s="30"/>
      <c r="I38" s="30"/>
      <c r="J38" s="10"/>
    </row>
    <row r="39" spans="1:10" ht="15" customHeight="1">
      <c r="A39" s="19"/>
      <c r="B39" s="522"/>
      <c r="C39" s="103"/>
      <c r="D39" s="28"/>
      <c r="E39" s="28"/>
      <c r="F39" s="28"/>
      <c r="G39" s="30"/>
      <c r="H39" s="30"/>
      <c r="I39" s="30"/>
      <c r="J39" s="10"/>
    </row>
    <row r="40" spans="1:10" ht="15" customHeight="1">
      <c r="A40" s="19"/>
      <c r="B40" s="522"/>
      <c r="C40" s="103"/>
      <c r="D40" s="28"/>
      <c r="E40" s="28"/>
      <c r="F40" s="28"/>
      <c r="G40" s="30"/>
      <c r="H40" s="30"/>
      <c r="I40" s="30"/>
      <c r="J40" s="10"/>
    </row>
    <row r="41" spans="1:10" ht="15" customHeight="1">
      <c r="A41" s="19"/>
      <c r="B41" s="522"/>
      <c r="C41" s="103"/>
      <c r="D41" s="28"/>
      <c r="E41" s="28"/>
      <c r="F41" s="28"/>
      <c r="G41" s="30"/>
      <c r="H41" s="30"/>
      <c r="I41" s="30"/>
      <c r="J41" s="10"/>
    </row>
    <row r="42" spans="1:10" ht="15" customHeight="1">
      <c r="A42" s="19"/>
      <c r="B42" s="522"/>
      <c r="C42" s="103"/>
      <c r="D42" s="28"/>
      <c r="E42" s="28"/>
      <c r="F42" s="28"/>
      <c r="G42" s="30"/>
      <c r="H42" s="30"/>
      <c r="I42" s="30"/>
      <c r="J42" s="10"/>
    </row>
    <row r="43" spans="1:10" ht="15" customHeight="1">
      <c r="A43" s="19"/>
      <c r="B43" s="522"/>
      <c r="C43" s="103"/>
      <c r="D43" s="28"/>
      <c r="E43" s="28"/>
      <c r="F43" s="28"/>
      <c r="G43" s="30"/>
      <c r="H43" s="30"/>
      <c r="I43" s="30"/>
      <c r="J43" s="10"/>
    </row>
    <row r="44" spans="1:10" ht="15" customHeight="1">
      <c r="A44" s="19"/>
      <c r="B44" s="522"/>
      <c r="C44" s="103"/>
      <c r="D44" s="28"/>
      <c r="E44" s="28"/>
      <c r="F44" s="28"/>
      <c r="G44" s="30"/>
      <c r="H44" s="30"/>
      <c r="I44" s="30"/>
      <c r="J44" s="10"/>
    </row>
    <row r="45" spans="1:10" ht="15" customHeight="1">
      <c r="A45" s="19"/>
      <c r="B45" s="522"/>
      <c r="C45" s="103"/>
      <c r="D45" s="28"/>
      <c r="E45" s="28"/>
      <c r="F45" s="28"/>
      <c r="G45" s="30"/>
      <c r="H45" s="30"/>
      <c r="I45" s="30"/>
      <c r="J45" s="10"/>
    </row>
    <row r="46" spans="1:10" ht="15" customHeight="1">
      <c r="A46" s="19"/>
      <c r="B46" s="522"/>
      <c r="C46" s="103"/>
      <c r="D46" s="28"/>
      <c r="E46" s="28"/>
      <c r="F46" s="28"/>
      <c r="G46" s="30"/>
      <c r="H46" s="30"/>
      <c r="I46" s="30"/>
      <c r="J46" s="10"/>
    </row>
    <row r="47" spans="1:10" ht="15" customHeight="1">
      <c r="A47" s="19"/>
      <c r="B47" s="522"/>
      <c r="C47" s="103"/>
      <c r="D47" s="28"/>
      <c r="E47" s="28"/>
      <c r="F47" s="28"/>
      <c r="G47" s="30"/>
      <c r="H47" s="30"/>
      <c r="I47" s="30"/>
      <c r="J47" s="10"/>
    </row>
    <row r="48" spans="1:10" ht="15" customHeight="1">
      <c r="A48" s="19"/>
      <c r="B48" s="522"/>
      <c r="C48" s="103"/>
      <c r="D48" s="28"/>
      <c r="E48" s="28"/>
      <c r="F48" s="28"/>
      <c r="G48" s="30"/>
      <c r="H48" s="30"/>
      <c r="I48" s="30"/>
      <c r="J48" s="10"/>
    </row>
    <row r="49" spans="1:10" ht="15" customHeight="1">
      <c r="A49" s="19"/>
      <c r="B49" s="522"/>
      <c r="C49" s="103"/>
      <c r="D49" s="28"/>
      <c r="E49" s="28"/>
      <c r="F49" s="28"/>
      <c r="G49" s="30"/>
      <c r="H49" s="30"/>
      <c r="I49" s="30"/>
      <c r="J49" s="10"/>
    </row>
    <row r="50" spans="1:10" ht="15.75" customHeight="1">
      <c r="A50" s="19"/>
      <c r="B50" s="523"/>
      <c r="C50" s="103"/>
      <c r="D50" s="28"/>
      <c r="E50" s="28"/>
      <c r="F50" s="28"/>
      <c r="G50" s="30"/>
      <c r="H50" s="30"/>
      <c r="I50" s="30"/>
      <c r="J50" s="10"/>
    </row>
    <row r="51" spans="1:10" ht="15.75" customHeight="1">
      <c r="A51" s="14"/>
      <c r="B51" s="59"/>
      <c r="C51" s="59"/>
      <c r="D51" s="196"/>
      <c r="E51" s="196"/>
      <c r="F51" s="196"/>
      <c r="G51" s="196"/>
      <c r="H51" s="196"/>
      <c r="I51" s="196"/>
      <c r="J51" s="10"/>
    </row>
    <row r="52" spans="1:10" ht="15" customHeight="1">
      <c r="A52" s="19"/>
      <c r="B52" s="461" t="s">
        <v>701</v>
      </c>
      <c r="C52" s="461" t="s">
        <v>564</v>
      </c>
      <c r="D52" s="524" t="s">
        <v>702</v>
      </c>
      <c r="E52" s="524" t="s">
        <v>689</v>
      </c>
      <c r="F52" s="524"/>
      <c r="G52" s="524" t="s">
        <v>690</v>
      </c>
      <c r="H52" s="524" t="s">
        <v>692</v>
      </c>
      <c r="I52" s="524" t="s">
        <v>693</v>
      </c>
      <c r="J52" s="10"/>
    </row>
    <row r="53" spans="1:10" ht="38.25" customHeight="1">
      <c r="A53" s="19"/>
      <c r="B53" s="461"/>
      <c r="C53" s="461"/>
      <c r="D53" s="524"/>
      <c r="E53" s="191"/>
      <c r="F53" s="200" t="s">
        <v>694</v>
      </c>
      <c r="G53" s="524"/>
      <c r="H53" s="524"/>
      <c r="I53" s="524"/>
      <c r="J53" s="10"/>
    </row>
    <row r="54" spans="1:10" ht="15" customHeight="1">
      <c r="A54" s="19"/>
      <c r="B54" s="29" t="s">
        <v>102</v>
      </c>
      <c r="C54" s="29" t="s">
        <v>103</v>
      </c>
      <c r="D54" s="201" t="s">
        <v>104</v>
      </c>
      <c r="E54" s="201" t="s">
        <v>105</v>
      </c>
      <c r="F54" s="201" t="s">
        <v>106</v>
      </c>
      <c r="G54" s="201" t="s">
        <v>481</v>
      </c>
      <c r="H54" s="201" t="s">
        <v>403</v>
      </c>
      <c r="I54" s="201" t="s">
        <v>482</v>
      </c>
      <c r="J54" s="10"/>
    </row>
    <row r="55" spans="1:10" ht="15" customHeight="1">
      <c r="A55" s="19"/>
      <c r="B55" s="521" t="s">
        <v>600</v>
      </c>
      <c r="C55" s="103"/>
      <c r="D55" s="28"/>
      <c r="E55" s="28"/>
      <c r="F55" s="28"/>
      <c r="G55" s="30"/>
      <c r="H55" s="30"/>
      <c r="I55" s="30"/>
      <c r="J55" s="10"/>
    </row>
    <row r="56" spans="1:10" ht="15" customHeight="1">
      <c r="A56" s="19"/>
      <c r="B56" s="522"/>
      <c r="C56" s="103"/>
      <c r="D56" s="28"/>
      <c r="E56" s="28"/>
      <c r="F56" s="28"/>
      <c r="G56" s="30"/>
      <c r="H56" s="30"/>
      <c r="I56" s="30"/>
      <c r="J56" s="10"/>
    </row>
    <row r="57" spans="1:10" ht="15" customHeight="1">
      <c r="A57" s="19"/>
      <c r="B57" s="522"/>
      <c r="C57" s="103"/>
      <c r="D57" s="28"/>
      <c r="E57" s="28"/>
      <c r="F57" s="28"/>
      <c r="G57" s="30"/>
      <c r="H57" s="30"/>
      <c r="I57" s="30"/>
      <c r="J57" s="10"/>
    </row>
    <row r="58" spans="1:10" ht="15" customHeight="1">
      <c r="A58" s="19"/>
      <c r="B58" s="522"/>
      <c r="C58" s="103"/>
      <c r="D58" s="28"/>
      <c r="E58" s="28"/>
      <c r="F58" s="28"/>
      <c r="G58" s="30"/>
      <c r="H58" s="30"/>
      <c r="I58" s="30"/>
      <c r="J58" s="10"/>
    </row>
    <row r="59" spans="1:10" ht="15" customHeight="1">
      <c r="A59" s="19"/>
      <c r="B59" s="522"/>
      <c r="C59" s="103"/>
      <c r="D59" s="28"/>
      <c r="E59" s="28"/>
      <c r="F59" s="28"/>
      <c r="G59" s="30"/>
      <c r="H59" s="30"/>
      <c r="I59" s="30"/>
      <c r="J59" s="10"/>
    </row>
    <row r="60" spans="1:10" ht="15" customHeight="1">
      <c r="A60" s="19"/>
      <c r="B60" s="522"/>
      <c r="C60" s="103"/>
      <c r="D60" s="28"/>
      <c r="E60" s="28"/>
      <c r="F60" s="28"/>
      <c r="G60" s="30"/>
      <c r="H60" s="30"/>
      <c r="I60" s="30"/>
      <c r="J60" s="10"/>
    </row>
    <row r="61" spans="1:10" ht="15" customHeight="1">
      <c r="A61" s="19"/>
      <c r="B61" s="522"/>
      <c r="C61" s="103"/>
      <c r="D61" s="28"/>
      <c r="E61" s="28"/>
      <c r="F61" s="28"/>
      <c r="G61" s="30"/>
      <c r="H61" s="30"/>
      <c r="I61" s="30"/>
      <c r="J61" s="10"/>
    </row>
    <row r="62" spans="1:10" ht="15" customHeight="1">
      <c r="A62" s="19"/>
      <c r="B62" s="522"/>
      <c r="C62" s="103"/>
      <c r="D62" s="28"/>
      <c r="E62" s="28"/>
      <c r="F62" s="28"/>
      <c r="G62" s="30"/>
      <c r="H62" s="30"/>
      <c r="I62" s="30"/>
      <c r="J62" s="10"/>
    </row>
    <row r="63" spans="1:10" ht="15" customHeight="1">
      <c r="A63" s="19"/>
      <c r="B63" s="522"/>
      <c r="C63" s="103"/>
      <c r="D63" s="28"/>
      <c r="E63" s="28"/>
      <c r="F63" s="28"/>
      <c r="G63" s="30"/>
      <c r="H63" s="30"/>
      <c r="I63" s="30"/>
      <c r="J63" s="10"/>
    </row>
    <row r="64" spans="1:10" ht="15" customHeight="1">
      <c r="A64" s="19"/>
      <c r="B64" s="522"/>
      <c r="C64" s="103"/>
      <c r="D64" s="28"/>
      <c r="E64" s="28"/>
      <c r="F64" s="28"/>
      <c r="G64" s="30"/>
      <c r="H64" s="30"/>
      <c r="I64" s="16"/>
      <c r="J64" s="10"/>
    </row>
    <row r="65" spans="1:10" ht="15" customHeight="1">
      <c r="A65" s="19"/>
      <c r="B65" s="522"/>
      <c r="C65" s="103"/>
      <c r="D65" s="28"/>
      <c r="E65" s="28"/>
      <c r="F65" s="28"/>
      <c r="G65" s="30"/>
      <c r="H65" s="30"/>
      <c r="I65" s="30"/>
      <c r="J65" s="10"/>
    </row>
    <row r="66" spans="1:10" ht="15" customHeight="1">
      <c r="A66" s="19"/>
      <c r="B66" s="522"/>
      <c r="C66" s="103"/>
      <c r="D66" s="28"/>
      <c r="E66" s="28"/>
      <c r="F66" s="28"/>
      <c r="G66" s="30"/>
      <c r="H66" s="30"/>
      <c r="I66" s="30"/>
      <c r="J66" s="10"/>
    </row>
    <row r="67" spans="1:10" ht="15" customHeight="1">
      <c r="A67" s="19"/>
      <c r="B67" s="522"/>
      <c r="C67" s="103"/>
      <c r="D67" s="28"/>
      <c r="E67" s="28"/>
      <c r="F67" s="28"/>
      <c r="G67" s="30"/>
      <c r="H67" s="30"/>
      <c r="I67" s="30"/>
      <c r="J67" s="10"/>
    </row>
    <row r="68" spans="1:10" ht="15" customHeight="1">
      <c r="A68" s="19"/>
      <c r="B68" s="522"/>
      <c r="C68" s="103"/>
      <c r="D68" s="28"/>
      <c r="E68" s="28"/>
      <c r="F68" s="28"/>
      <c r="G68" s="30"/>
      <c r="H68" s="30"/>
      <c r="I68" s="30"/>
      <c r="J68" s="10"/>
    </row>
    <row r="69" spans="1:10" ht="15" customHeight="1">
      <c r="A69" s="19"/>
      <c r="B69" s="522"/>
      <c r="C69" s="103"/>
      <c r="D69" s="28"/>
      <c r="E69" s="28"/>
      <c r="F69" s="28"/>
      <c r="G69" s="30"/>
      <c r="H69" s="30"/>
      <c r="I69" s="30"/>
      <c r="J69" s="10"/>
    </row>
    <row r="70" spans="1:10" ht="15" customHeight="1">
      <c r="A70" s="19"/>
      <c r="B70" s="522"/>
      <c r="C70" s="103"/>
      <c r="D70" s="28"/>
      <c r="E70" s="28"/>
      <c r="F70" s="28"/>
      <c r="G70" s="30"/>
      <c r="H70" s="30"/>
      <c r="I70" s="30"/>
      <c r="J70" s="10"/>
    </row>
    <row r="71" spans="1:10" ht="15" customHeight="1">
      <c r="A71" s="19"/>
      <c r="B71" s="522"/>
      <c r="C71" s="103"/>
      <c r="D71" s="28"/>
      <c r="E71" s="28"/>
      <c r="F71" s="28"/>
      <c r="G71" s="30"/>
      <c r="H71" s="30"/>
      <c r="I71" s="30"/>
      <c r="J71" s="10"/>
    </row>
    <row r="72" spans="1:10" ht="15" customHeight="1">
      <c r="A72" s="19"/>
      <c r="B72" s="522"/>
      <c r="C72" s="103"/>
      <c r="D72" s="28"/>
      <c r="E72" s="28"/>
      <c r="F72" s="28"/>
      <c r="G72" s="30"/>
      <c r="H72" s="30"/>
      <c r="I72" s="30"/>
      <c r="J72" s="10"/>
    </row>
    <row r="73" spans="1:10" ht="15" customHeight="1">
      <c r="A73" s="19"/>
      <c r="B73" s="522"/>
      <c r="C73" s="103"/>
      <c r="D73" s="28"/>
      <c r="E73" s="28"/>
      <c r="F73" s="28"/>
      <c r="G73" s="30"/>
      <c r="H73" s="30"/>
      <c r="I73" s="30"/>
      <c r="J73" s="10"/>
    </row>
    <row r="74" spans="1:10" ht="15.75" customHeight="1">
      <c r="A74" s="19"/>
      <c r="B74" s="523"/>
      <c r="C74" s="103"/>
      <c r="D74" s="28"/>
      <c r="E74" s="28"/>
      <c r="F74" s="28"/>
      <c r="G74" s="30"/>
      <c r="H74" s="30"/>
      <c r="I74" s="30"/>
      <c r="J74" s="10"/>
    </row>
    <row r="75" spans="1:10" ht="15.75" customHeight="1">
      <c r="A75" s="14"/>
      <c r="B75" s="59"/>
      <c r="C75" s="59"/>
      <c r="D75" s="196"/>
      <c r="E75" s="196"/>
      <c r="F75" s="196"/>
      <c r="G75" s="196"/>
      <c r="H75" s="196"/>
      <c r="I75" s="196"/>
      <c r="J75" s="10"/>
    </row>
    <row r="76" spans="1:10" ht="15" customHeight="1">
      <c r="A76" s="19"/>
      <c r="B76" s="461" t="s">
        <v>701</v>
      </c>
      <c r="C76" s="461" t="s">
        <v>564</v>
      </c>
      <c r="D76" s="524" t="s">
        <v>702</v>
      </c>
      <c r="E76" s="524" t="s">
        <v>689</v>
      </c>
      <c r="F76" s="524"/>
      <c r="G76" s="524" t="s">
        <v>690</v>
      </c>
      <c r="H76" s="524" t="s">
        <v>692</v>
      </c>
      <c r="I76" s="524" t="s">
        <v>693</v>
      </c>
      <c r="J76" s="10"/>
    </row>
    <row r="77" spans="1:10" ht="38.25" customHeight="1">
      <c r="A77" s="19"/>
      <c r="B77" s="461"/>
      <c r="C77" s="461"/>
      <c r="D77" s="524"/>
      <c r="E77" s="191"/>
      <c r="F77" s="200" t="s">
        <v>694</v>
      </c>
      <c r="G77" s="524"/>
      <c r="H77" s="524"/>
      <c r="I77" s="524"/>
      <c r="J77" s="10"/>
    </row>
    <row r="78" spans="1:10" ht="15" customHeight="1">
      <c r="A78" s="19"/>
      <c r="B78" s="29" t="s">
        <v>102</v>
      </c>
      <c r="C78" s="29" t="s">
        <v>103</v>
      </c>
      <c r="D78" s="201" t="s">
        <v>104</v>
      </c>
      <c r="E78" s="201" t="s">
        <v>105</v>
      </c>
      <c r="F78" s="201" t="s">
        <v>106</v>
      </c>
      <c r="G78" s="201" t="s">
        <v>481</v>
      </c>
      <c r="H78" s="201" t="s">
        <v>403</v>
      </c>
      <c r="I78" s="201" t="s">
        <v>482</v>
      </c>
      <c r="J78" s="10"/>
    </row>
    <row r="79" spans="1:10" ht="15" customHeight="1">
      <c r="A79" s="19"/>
      <c r="B79" s="521" t="s">
        <v>601</v>
      </c>
      <c r="C79" s="103"/>
      <c r="D79" s="28"/>
      <c r="E79" s="28"/>
      <c r="F79" s="28"/>
      <c r="G79" s="30"/>
      <c r="H79" s="30"/>
      <c r="I79" s="30"/>
      <c r="J79" s="10"/>
    </row>
    <row r="80" spans="1:10" ht="15" customHeight="1">
      <c r="A80" s="19"/>
      <c r="B80" s="522"/>
      <c r="C80" s="103"/>
      <c r="D80" s="28"/>
      <c r="E80" s="28"/>
      <c r="F80" s="28"/>
      <c r="G80" s="30"/>
      <c r="H80" s="30"/>
      <c r="I80" s="30"/>
      <c r="J80" s="10"/>
    </row>
    <row r="81" spans="1:10" ht="15" customHeight="1">
      <c r="A81" s="19"/>
      <c r="B81" s="522"/>
      <c r="C81" s="103"/>
      <c r="D81" s="28"/>
      <c r="E81" s="28"/>
      <c r="F81" s="28"/>
      <c r="G81" s="30"/>
      <c r="H81" s="30"/>
      <c r="I81" s="30"/>
      <c r="J81" s="10"/>
    </row>
    <row r="82" spans="1:10" ht="15" customHeight="1">
      <c r="A82" s="19"/>
      <c r="B82" s="522"/>
      <c r="C82" s="103"/>
      <c r="D82" s="28"/>
      <c r="E82" s="28"/>
      <c r="F82" s="28"/>
      <c r="G82" s="30"/>
      <c r="H82" s="30"/>
      <c r="I82" s="30"/>
      <c r="J82" s="10"/>
    </row>
    <row r="83" spans="1:10" ht="15" customHeight="1">
      <c r="A83" s="19"/>
      <c r="B83" s="522"/>
      <c r="C83" s="103"/>
      <c r="D83" s="28"/>
      <c r="E83" s="28"/>
      <c r="F83" s="28"/>
      <c r="G83" s="30"/>
      <c r="H83" s="30"/>
      <c r="I83" s="30"/>
      <c r="J83" s="10"/>
    </row>
    <row r="84" spans="1:10" ht="15" customHeight="1">
      <c r="A84" s="19"/>
      <c r="B84" s="522"/>
      <c r="C84" s="103"/>
      <c r="D84" s="28"/>
      <c r="E84" s="28"/>
      <c r="F84" s="28"/>
      <c r="G84" s="30"/>
      <c r="H84" s="30"/>
      <c r="I84" s="30"/>
      <c r="J84" s="10"/>
    </row>
    <row r="85" spans="1:10" ht="15" customHeight="1">
      <c r="A85" s="19"/>
      <c r="B85" s="522"/>
      <c r="C85" s="103"/>
      <c r="D85" s="28"/>
      <c r="E85" s="28"/>
      <c r="F85" s="28"/>
      <c r="G85" s="30"/>
      <c r="H85" s="30"/>
      <c r="I85" s="30"/>
      <c r="J85" s="10"/>
    </row>
    <row r="86" spans="1:10" ht="15" customHeight="1">
      <c r="A86" s="19"/>
      <c r="B86" s="522"/>
      <c r="C86" s="103"/>
      <c r="D86" s="28"/>
      <c r="E86" s="28"/>
      <c r="F86" s="28"/>
      <c r="G86" s="30"/>
      <c r="H86" s="30"/>
      <c r="I86" s="30"/>
      <c r="J86" s="10"/>
    </row>
    <row r="87" spans="1:10" ht="15" customHeight="1">
      <c r="A87" s="19"/>
      <c r="B87" s="522"/>
      <c r="C87" s="103"/>
      <c r="D87" s="28"/>
      <c r="E87" s="28"/>
      <c r="F87" s="28"/>
      <c r="G87" s="30"/>
      <c r="H87" s="30"/>
      <c r="I87" s="30"/>
      <c r="J87" s="10"/>
    </row>
    <row r="88" spans="1:10" ht="15" customHeight="1">
      <c r="A88" s="19"/>
      <c r="B88" s="522"/>
      <c r="C88" s="103"/>
      <c r="D88" s="28"/>
      <c r="E88" s="28"/>
      <c r="F88" s="28"/>
      <c r="G88" s="30"/>
      <c r="H88" s="30"/>
      <c r="I88" s="30"/>
      <c r="J88" s="10"/>
    </row>
    <row r="89" spans="1:10" ht="15" customHeight="1">
      <c r="A89" s="19"/>
      <c r="B89" s="522"/>
      <c r="C89" s="103"/>
      <c r="D89" s="28"/>
      <c r="E89" s="28"/>
      <c r="F89" s="28"/>
      <c r="G89" s="30"/>
      <c r="H89" s="30"/>
      <c r="I89" s="30"/>
      <c r="J89" s="10"/>
    </row>
    <row r="90" spans="1:10" ht="15" customHeight="1">
      <c r="A90" s="19"/>
      <c r="B90" s="522"/>
      <c r="C90" s="103"/>
      <c r="D90" s="28"/>
      <c r="E90" s="28"/>
      <c r="F90" s="28"/>
      <c r="G90" s="30"/>
      <c r="H90" s="30"/>
      <c r="I90" s="30"/>
      <c r="J90" s="10"/>
    </row>
    <row r="91" spans="1:10" ht="15" customHeight="1">
      <c r="A91" s="19"/>
      <c r="B91" s="522"/>
      <c r="C91" s="103"/>
      <c r="D91" s="28"/>
      <c r="E91" s="28"/>
      <c r="F91" s="28"/>
      <c r="G91" s="30"/>
      <c r="H91" s="30"/>
      <c r="I91" s="30"/>
      <c r="J91" s="10"/>
    </row>
    <row r="92" spans="1:10" ht="15" customHeight="1">
      <c r="A92" s="19"/>
      <c r="B92" s="522"/>
      <c r="C92" s="103"/>
      <c r="D92" s="28"/>
      <c r="E92" s="28"/>
      <c r="F92" s="28"/>
      <c r="G92" s="30"/>
      <c r="H92" s="30"/>
      <c r="I92" s="30"/>
      <c r="J92" s="10"/>
    </row>
    <row r="93" spans="1:10" ht="15" customHeight="1">
      <c r="A93" s="19"/>
      <c r="B93" s="522"/>
      <c r="C93" s="103"/>
      <c r="D93" s="28"/>
      <c r="E93" s="28"/>
      <c r="F93" s="132"/>
      <c r="G93" s="30"/>
      <c r="H93" s="30"/>
      <c r="I93" s="30"/>
      <c r="J93" s="10"/>
    </row>
    <row r="94" spans="1:10" ht="15" customHeight="1">
      <c r="A94" s="19"/>
      <c r="B94" s="522"/>
      <c r="C94" s="103"/>
      <c r="D94" s="28"/>
      <c r="E94" s="28"/>
      <c r="F94" s="28"/>
      <c r="G94" s="30"/>
      <c r="H94" s="30"/>
      <c r="I94" s="30"/>
      <c r="J94" s="10"/>
    </row>
    <row r="95" spans="1:10" ht="15" customHeight="1">
      <c r="A95" s="19"/>
      <c r="B95" s="522"/>
      <c r="C95" s="103"/>
      <c r="D95" s="28"/>
      <c r="E95" s="28"/>
      <c r="F95" s="28"/>
      <c r="G95" s="30"/>
      <c r="H95" s="30"/>
      <c r="I95" s="30"/>
      <c r="J95" s="10"/>
    </row>
    <row r="96" spans="1:10" ht="15" customHeight="1">
      <c r="A96" s="19"/>
      <c r="B96" s="522"/>
      <c r="C96" s="103"/>
      <c r="D96" s="28"/>
      <c r="E96" s="28"/>
      <c r="F96" s="28"/>
      <c r="G96" s="30"/>
      <c r="H96" s="30"/>
      <c r="I96" s="30"/>
      <c r="J96" s="10"/>
    </row>
    <row r="97" spans="1:10" ht="15" customHeight="1">
      <c r="A97" s="19"/>
      <c r="B97" s="522"/>
      <c r="C97" s="103"/>
      <c r="D97" s="28"/>
      <c r="E97" s="28"/>
      <c r="F97" s="28"/>
      <c r="G97" s="30"/>
      <c r="H97" s="30"/>
      <c r="I97" s="30"/>
      <c r="J97" s="10"/>
    </row>
    <row r="98" spans="1:10" ht="15.75" customHeight="1">
      <c r="A98" s="19"/>
      <c r="B98" s="523"/>
      <c r="C98" s="103"/>
      <c r="D98" s="28"/>
      <c r="E98" s="28"/>
      <c r="F98" s="28"/>
      <c r="G98" s="30"/>
      <c r="H98" s="30"/>
      <c r="I98" s="30"/>
      <c r="J98" s="10"/>
    </row>
    <row r="99" spans="1:10" ht="15.75" customHeight="1">
      <c r="A99" s="14"/>
      <c r="B99" s="59"/>
      <c r="C99" s="59"/>
      <c r="D99" s="196"/>
      <c r="E99" s="196"/>
      <c r="F99" s="196"/>
      <c r="G99" s="196"/>
      <c r="H99" s="196"/>
      <c r="I99" s="196"/>
      <c r="J99" s="10"/>
    </row>
    <row r="100" spans="1:10" ht="15" customHeight="1">
      <c r="A100" s="19"/>
      <c r="B100" s="461" t="s">
        <v>701</v>
      </c>
      <c r="C100" s="461" t="s">
        <v>564</v>
      </c>
      <c r="D100" s="524" t="s">
        <v>702</v>
      </c>
      <c r="E100" s="524" t="s">
        <v>689</v>
      </c>
      <c r="F100" s="524"/>
      <c r="G100" s="524" t="s">
        <v>690</v>
      </c>
      <c r="H100" s="524" t="s">
        <v>692</v>
      </c>
      <c r="I100" s="524" t="s">
        <v>693</v>
      </c>
      <c r="J100" s="10"/>
    </row>
    <row r="101" spans="1:10" ht="38.25" customHeight="1">
      <c r="A101" s="19"/>
      <c r="B101" s="461"/>
      <c r="C101" s="461"/>
      <c r="D101" s="524"/>
      <c r="E101" s="191"/>
      <c r="F101" s="200" t="s">
        <v>694</v>
      </c>
      <c r="G101" s="524"/>
      <c r="H101" s="524"/>
      <c r="I101" s="524"/>
      <c r="J101" s="10"/>
    </row>
    <row r="102" spans="1:10" ht="15" customHeight="1">
      <c r="A102" s="19"/>
      <c r="B102" s="29" t="s">
        <v>102</v>
      </c>
      <c r="C102" s="29" t="s">
        <v>103</v>
      </c>
      <c r="D102" s="201" t="s">
        <v>104</v>
      </c>
      <c r="E102" s="201" t="s">
        <v>105</v>
      </c>
      <c r="F102" s="201" t="s">
        <v>106</v>
      </c>
      <c r="G102" s="201" t="s">
        <v>481</v>
      </c>
      <c r="H102" s="201" t="s">
        <v>403</v>
      </c>
      <c r="I102" s="201" t="s">
        <v>482</v>
      </c>
      <c r="J102" s="10"/>
    </row>
    <row r="103" spans="1:10" ht="15" customHeight="1">
      <c r="A103" s="19"/>
      <c r="B103" s="521" t="s">
        <v>602</v>
      </c>
      <c r="C103" s="103"/>
      <c r="D103" s="28"/>
      <c r="E103" s="28"/>
      <c r="F103" s="28"/>
      <c r="G103" s="30"/>
      <c r="H103" s="30"/>
      <c r="I103" s="30"/>
      <c r="J103" s="10"/>
    </row>
    <row r="104" spans="1:10" ht="15" customHeight="1">
      <c r="A104" s="19"/>
      <c r="B104" s="522"/>
      <c r="C104" s="103"/>
      <c r="D104" s="28"/>
      <c r="E104" s="28"/>
      <c r="F104" s="28"/>
      <c r="G104" s="30"/>
      <c r="H104" s="30"/>
      <c r="I104" s="30"/>
      <c r="J104" s="10"/>
    </row>
    <row r="105" spans="1:10" ht="15" customHeight="1">
      <c r="A105" s="19"/>
      <c r="B105" s="522"/>
      <c r="C105" s="103"/>
      <c r="D105" s="28"/>
      <c r="E105" s="28"/>
      <c r="F105" s="28"/>
      <c r="G105" s="30"/>
      <c r="H105" s="30"/>
      <c r="I105" s="30"/>
      <c r="J105" s="10"/>
    </row>
    <row r="106" spans="1:10" ht="15" customHeight="1">
      <c r="A106" s="19"/>
      <c r="B106" s="522"/>
      <c r="C106" s="103"/>
      <c r="D106" s="28"/>
      <c r="E106" s="28"/>
      <c r="F106" s="28"/>
      <c r="G106" s="30"/>
      <c r="H106" s="30"/>
      <c r="I106" s="30"/>
      <c r="J106" s="10"/>
    </row>
    <row r="107" spans="1:10" ht="15" customHeight="1">
      <c r="A107" s="19"/>
      <c r="B107" s="522"/>
      <c r="C107" s="103"/>
      <c r="D107" s="28"/>
      <c r="E107" s="28"/>
      <c r="F107" s="28"/>
      <c r="G107" s="30"/>
      <c r="H107" s="30"/>
      <c r="I107" s="30"/>
      <c r="J107" s="10"/>
    </row>
    <row r="108" spans="1:10" ht="15" customHeight="1">
      <c r="A108" s="19"/>
      <c r="B108" s="522"/>
      <c r="C108" s="103"/>
      <c r="D108" s="28"/>
      <c r="E108" s="28"/>
      <c r="F108" s="28"/>
      <c r="G108" s="30"/>
      <c r="H108" s="30"/>
      <c r="I108" s="30"/>
      <c r="J108" s="10"/>
    </row>
    <row r="109" spans="1:10" ht="15" customHeight="1">
      <c r="A109" s="19"/>
      <c r="B109" s="522"/>
      <c r="C109" s="103"/>
      <c r="D109" s="28"/>
      <c r="E109" s="28"/>
      <c r="F109" s="28"/>
      <c r="G109" s="30"/>
      <c r="H109" s="30"/>
      <c r="I109" s="30"/>
      <c r="J109" s="10"/>
    </row>
    <row r="110" spans="1:10" ht="15" customHeight="1">
      <c r="A110" s="19"/>
      <c r="B110" s="522"/>
      <c r="C110" s="103"/>
      <c r="D110" s="28"/>
      <c r="E110" s="28"/>
      <c r="F110" s="28"/>
      <c r="G110" s="30"/>
      <c r="H110" s="30"/>
      <c r="I110" s="30"/>
      <c r="J110" s="10"/>
    </row>
    <row r="111" spans="1:10" ht="15" customHeight="1">
      <c r="A111" s="19"/>
      <c r="B111" s="522"/>
      <c r="C111" s="103"/>
      <c r="D111" s="28"/>
      <c r="E111" s="28"/>
      <c r="F111" s="28"/>
      <c r="G111" s="30"/>
      <c r="H111" s="30"/>
      <c r="I111" s="30"/>
      <c r="J111" s="10"/>
    </row>
    <row r="112" spans="1:10" ht="15" customHeight="1">
      <c r="A112" s="19"/>
      <c r="B112" s="522"/>
      <c r="C112" s="103"/>
      <c r="D112" s="28"/>
      <c r="E112" s="28"/>
      <c r="F112" s="28"/>
      <c r="G112" s="30"/>
      <c r="H112" s="30"/>
      <c r="I112" s="30"/>
      <c r="J112" s="10"/>
    </row>
    <row r="113" spans="1:10" ht="15" customHeight="1">
      <c r="A113" s="19"/>
      <c r="B113" s="522"/>
      <c r="C113" s="103"/>
      <c r="D113" s="28"/>
      <c r="E113" s="28"/>
      <c r="F113" s="28"/>
      <c r="G113" s="30"/>
      <c r="H113" s="30"/>
      <c r="I113" s="30"/>
      <c r="J113" s="10"/>
    </row>
    <row r="114" spans="1:10" ht="15" customHeight="1">
      <c r="A114" s="19"/>
      <c r="B114" s="522"/>
      <c r="C114" s="103"/>
      <c r="D114" s="28"/>
      <c r="E114" s="28"/>
      <c r="F114" s="28"/>
      <c r="G114" s="30"/>
      <c r="H114" s="30"/>
      <c r="I114" s="30"/>
      <c r="J114" s="10"/>
    </row>
    <row r="115" spans="1:10" ht="15" customHeight="1">
      <c r="A115" s="19"/>
      <c r="B115" s="522"/>
      <c r="C115" s="103"/>
      <c r="D115" s="28"/>
      <c r="E115" s="28"/>
      <c r="F115" s="28"/>
      <c r="G115" s="30"/>
      <c r="H115" s="30"/>
      <c r="I115" s="30"/>
      <c r="J115" s="10"/>
    </row>
    <row r="116" spans="1:10" ht="15" customHeight="1">
      <c r="A116" s="19"/>
      <c r="B116" s="522"/>
      <c r="C116" s="103"/>
      <c r="D116" s="28"/>
      <c r="E116" s="28"/>
      <c r="F116" s="28"/>
      <c r="G116" s="30"/>
      <c r="H116" s="30"/>
      <c r="I116" s="30"/>
      <c r="J116" s="10"/>
    </row>
    <row r="117" spans="1:10" ht="15" customHeight="1">
      <c r="A117" s="19"/>
      <c r="B117" s="522"/>
      <c r="C117" s="103"/>
      <c r="D117" s="28"/>
      <c r="E117" s="28"/>
      <c r="F117" s="28"/>
      <c r="G117" s="30"/>
      <c r="H117" s="30"/>
      <c r="I117" s="30"/>
      <c r="J117" s="10"/>
    </row>
    <row r="118" spans="1:10" ht="15" customHeight="1">
      <c r="A118" s="19"/>
      <c r="B118" s="522"/>
      <c r="C118" s="103"/>
      <c r="D118" s="28"/>
      <c r="E118" s="28"/>
      <c r="F118" s="28"/>
      <c r="G118" s="30"/>
      <c r="H118" s="30"/>
      <c r="I118" s="30"/>
      <c r="J118" s="10"/>
    </row>
    <row r="119" spans="1:10" ht="15" customHeight="1">
      <c r="A119" s="19"/>
      <c r="B119" s="522"/>
      <c r="C119" s="103"/>
      <c r="D119" s="28"/>
      <c r="E119" s="28"/>
      <c r="F119" s="28"/>
      <c r="G119" s="30"/>
      <c r="H119" s="30"/>
      <c r="I119" s="30"/>
      <c r="J119" s="10"/>
    </row>
    <row r="120" spans="1:10" ht="15" customHeight="1">
      <c r="A120" s="19"/>
      <c r="B120" s="522"/>
      <c r="C120" s="103"/>
      <c r="D120" s="28"/>
      <c r="E120" s="28"/>
      <c r="F120" s="28"/>
      <c r="G120" s="30"/>
      <c r="H120" s="30"/>
      <c r="I120" s="30"/>
      <c r="J120" s="10"/>
    </row>
    <row r="121" spans="1:10" ht="15" customHeight="1">
      <c r="A121" s="19"/>
      <c r="B121" s="522"/>
      <c r="C121" s="103"/>
      <c r="D121" s="28"/>
      <c r="E121" s="28"/>
      <c r="F121" s="28"/>
      <c r="G121" s="30"/>
      <c r="H121" s="30"/>
      <c r="I121" s="30"/>
      <c r="J121" s="10"/>
    </row>
    <row r="122" spans="1:10" ht="15.75" customHeight="1">
      <c r="A122" s="19"/>
      <c r="B122" s="523"/>
      <c r="C122" s="103"/>
      <c r="D122" s="28"/>
      <c r="E122" s="28"/>
      <c r="F122" s="28"/>
      <c r="G122" s="30"/>
      <c r="H122" s="30"/>
      <c r="I122" s="30"/>
      <c r="J122" s="10"/>
    </row>
    <row r="123" spans="1:10" ht="15.75" customHeight="1">
      <c r="A123" s="14"/>
      <c r="B123" s="59"/>
      <c r="C123" s="59"/>
      <c r="D123" s="196"/>
      <c r="E123" s="196"/>
      <c r="F123" s="196"/>
      <c r="G123" s="196"/>
      <c r="H123" s="196"/>
      <c r="I123" s="196"/>
      <c r="J123" s="10"/>
    </row>
    <row r="124" spans="1:10" ht="15" customHeight="1">
      <c r="A124" s="19"/>
      <c r="B124" s="461" t="s">
        <v>701</v>
      </c>
      <c r="C124" s="461" t="s">
        <v>564</v>
      </c>
      <c r="D124" s="524" t="s">
        <v>702</v>
      </c>
      <c r="E124" s="524" t="s">
        <v>689</v>
      </c>
      <c r="F124" s="524"/>
      <c r="G124" s="524" t="s">
        <v>690</v>
      </c>
      <c r="H124" s="524" t="s">
        <v>692</v>
      </c>
      <c r="I124" s="524" t="s">
        <v>693</v>
      </c>
      <c r="J124" s="10"/>
    </row>
    <row r="125" spans="1:10" ht="38.25" customHeight="1">
      <c r="A125" s="19"/>
      <c r="B125" s="461"/>
      <c r="C125" s="461"/>
      <c r="D125" s="524"/>
      <c r="E125" s="191"/>
      <c r="F125" s="200" t="s">
        <v>694</v>
      </c>
      <c r="G125" s="524"/>
      <c r="H125" s="524"/>
      <c r="I125" s="524"/>
      <c r="J125" s="10"/>
    </row>
    <row r="126" spans="1:10" ht="15" customHeight="1">
      <c r="A126" s="19"/>
      <c r="B126" s="29" t="s">
        <v>102</v>
      </c>
      <c r="C126" s="29" t="s">
        <v>103</v>
      </c>
      <c r="D126" s="201" t="s">
        <v>104</v>
      </c>
      <c r="E126" s="201" t="s">
        <v>105</v>
      </c>
      <c r="F126" s="201" t="s">
        <v>106</v>
      </c>
      <c r="G126" s="201" t="s">
        <v>481</v>
      </c>
      <c r="H126" s="201" t="s">
        <v>403</v>
      </c>
      <c r="I126" s="201" t="s">
        <v>482</v>
      </c>
      <c r="J126" s="10"/>
    </row>
    <row r="127" spans="1:10" ht="15" customHeight="1">
      <c r="A127" s="19"/>
      <c r="B127" s="521" t="s">
        <v>603</v>
      </c>
      <c r="C127" s="103"/>
      <c r="D127" s="28"/>
      <c r="E127" s="28"/>
      <c r="F127" s="28"/>
      <c r="G127" s="30"/>
      <c r="H127" s="30"/>
      <c r="I127" s="30"/>
      <c r="J127" s="10"/>
    </row>
    <row r="128" spans="1:10" ht="15" customHeight="1">
      <c r="A128" s="19"/>
      <c r="B128" s="522"/>
      <c r="C128" s="103"/>
      <c r="D128" s="28"/>
      <c r="E128" s="28"/>
      <c r="F128" s="28"/>
      <c r="G128" s="30"/>
      <c r="H128" s="30"/>
      <c r="I128" s="30"/>
      <c r="J128" s="10"/>
    </row>
    <row r="129" spans="1:10" ht="15" customHeight="1">
      <c r="A129" s="19"/>
      <c r="B129" s="522"/>
      <c r="C129" s="103"/>
      <c r="D129" s="28"/>
      <c r="E129" s="28"/>
      <c r="F129" s="28"/>
      <c r="G129" s="30"/>
      <c r="H129" s="30"/>
      <c r="I129" s="30"/>
      <c r="J129" s="10"/>
    </row>
    <row r="130" spans="1:10" ht="15" customHeight="1">
      <c r="A130" s="19"/>
      <c r="B130" s="522"/>
      <c r="C130" s="103"/>
      <c r="D130" s="28"/>
      <c r="E130" s="28"/>
      <c r="F130" s="28"/>
      <c r="G130" s="30"/>
      <c r="H130" s="30"/>
      <c r="I130" s="30"/>
      <c r="J130" s="10"/>
    </row>
    <row r="131" spans="1:10" ht="15" customHeight="1">
      <c r="A131" s="19"/>
      <c r="B131" s="522"/>
      <c r="C131" s="103"/>
      <c r="D131" s="28"/>
      <c r="E131" s="28"/>
      <c r="F131" s="28"/>
      <c r="G131" s="30"/>
      <c r="H131" s="30"/>
      <c r="I131" s="30"/>
      <c r="J131" s="10"/>
    </row>
    <row r="132" spans="1:10" ht="15" customHeight="1">
      <c r="A132" s="19"/>
      <c r="B132" s="522"/>
      <c r="C132" s="103"/>
      <c r="D132" s="28"/>
      <c r="E132" s="28"/>
      <c r="F132" s="28"/>
      <c r="G132" s="30"/>
      <c r="H132" s="30"/>
      <c r="I132" s="30"/>
      <c r="J132" s="10"/>
    </row>
    <row r="133" spans="1:10" ht="15" customHeight="1">
      <c r="A133" s="19"/>
      <c r="B133" s="522"/>
      <c r="C133" s="103"/>
      <c r="D133" s="28"/>
      <c r="E133" s="28"/>
      <c r="F133" s="28"/>
      <c r="G133" s="30"/>
      <c r="H133" s="30"/>
      <c r="I133" s="30"/>
      <c r="J133" s="10"/>
    </row>
    <row r="134" spans="1:10" ht="15" customHeight="1">
      <c r="A134" s="19"/>
      <c r="B134" s="522"/>
      <c r="C134" s="103"/>
      <c r="D134" s="28"/>
      <c r="E134" s="28"/>
      <c r="F134" s="28"/>
      <c r="G134" s="30"/>
      <c r="H134" s="30"/>
      <c r="I134" s="30"/>
      <c r="J134" s="10"/>
    </row>
    <row r="135" spans="1:10" ht="15" customHeight="1">
      <c r="A135" s="19"/>
      <c r="B135" s="522"/>
      <c r="C135" s="103"/>
      <c r="D135" s="28"/>
      <c r="E135" s="28"/>
      <c r="F135" s="28"/>
      <c r="G135" s="30"/>
      <c r="H135" s="30"/>
      <c r="I135" s="30"/>
      <c r="J135" s="10"/>
    </row>
    <row r="136" spans="1:10" ht="15" customHeight="1">
      <c r="A136" s="19"/>
      <c r="B136" s="522"/>
      <c r="C136" s="103"/>
      <c r="D136" s="28"/>
      <c r="E136" s="28"/>
      <c r="F136" s="28"/>
      <c r="G136" s="30"/>
      <c r="H136" s="30"/>
      <c r="I136" s="30"/>
      <c r="J136" s="10"/>
    </row>
    <row r="137" spans="1:10" ht="15" customHeight="1">
      <c r="A137" s="19"/>
      <c r="B137" s="522"/>
      <c r="C137" s="103"/>
      <c r="D137" s="28"/>
      <c r="E137" s="28"/>
      <c r="F137" s="28"/>
      <c r="G137" s="30"/>
      <c r="H137" s="30"/>
      <c r="I137" s="30"/>
      <c r="J137" s="10"/>
    </row>
    <row r="138" spans="1:10" ht="15" customHeight="1">
      <c r="A138" s="19"/>
      <c r="B138" s="522"/>
      <c r="C138" s="103"/>
      <c r="D138" s="28"/>
      <c r="E138" s="28"/>
      <c r="F138" s="28"/>
      <c r="G138" s="30"/>
      <c r="H138" s="30"/>
      <c r="I138" s="30"/>
      <c r="J138" s="10"/>
    </row>
    <row r="139" spans="1:10" ht="15" customHeight="1">
      <c r="A139" s="19"/>
      <c r="B139" s="522"/>
      <c r="C139" s="103"/>
      <c r="D139" s="28"/>
      <c r="E139" s="28"/>
      <c r="F139" s="28"/>
      <c r="G139" s="30"/>
      <c r="H139" s="30"/>
      <c r="I139" s="30"/>
      <c r="J139" s="10"/>
    </row>
    <row r="140" spans="1:10" ht="15" customHeight="1">
      <c r="A140" s="19"/>
      <c r="B140" s="522"/>
      <c r="C140" s="103"/>
      <c r="D140" s="28"/>
      <c r="E140" s="28"/>
      <c r="F140" s="28"/>
      <c r="G140" s="30"/>
      <c r="H140" s="30"/>
      <c r="I140" s="30"/>
      <c r="J140" s="10"/>
    </row>
    <row r="141" spans="1:10" ht="15" customHeight="1">
      <c r="A141" s="19"/>
      <c r="B141" s="522"/>
      <c r="C141" s="103"/>
      <c r="D141" s="28"/>
      <c r="E141" s="28"/>
      <c r="F141" s="28"/>
      <c r="G141" s="30"/>
      <c r="H141" s="30"/>
      <c r="I141" s="30"/>
      <c r="J141" s="10"/>
    </row>
    <row r="142" spans="1:10" ht="15" customHeight="1">
      <c r="A142" s="19"/>
      <c r="B142" s="522"/>
      <c r="C142" s="103"/>
      <c r="D142" s="28"/>
      <c r="E142" s="28"/>
      <c r="F142" s="28"/>
      <c r="G142" s="30"/>
      <c r="H142" s="30"/>
      <c r="I142" s="30"/>
      <c r="J142" s="10"/>
    </row>
    <row r="143" spans="1:10" ht="15" customHeight="1">
      <c r="A143" s="19"/>
      <c r="B143" s="522"/>
      <c r="C143" s="103"/>
      <c r="D143" s="28"/>
      <c r="E143" s="28"/>
      <c r="F143" s="28"/>
      <c r="G143" s="30"/>
      <c r="H143" s="30"/>
      <c r="I143" s="30"/>
      <c r="J143" s="10"/>
    </row>
    <row r="144" spans="1:10" ht="15" customHeight="1">
      <c r="A144" s="19"/>
      <c r="B144" s="522"/>
      <c r="C144" s="103"/>
      <c r="D144" s="28"/>
      <c r="E144" s="28"/>
      <c r="F144" s="28"/>
      <c r="G144" s="30"/>
      <c r="H144" s="30"/>
      <c r="I144" s="30"/>
      <c r="J144" s="10"/>
    </row>
    <row r="145" spans="1:10" ht="15" customHeight="1">
      <c r="A145" s="19"/>
      <c r="B145" s="522"/>
      <c r="C145" s="103"/>
      <c r="D145" s="28"/>
      <c r="E145" s="28"/>
      <c r="F145" s="28"/>
      <c r="G145" s="30"/>
      <c r="H145" s="30"/>
      <c r="I145" s="30"/>
      <c r="J145" s="10"/>
    </row>
    <row r="146" spans="1:10" ht="15.75" customHeight="1">
      <c r="A146" s="19"/>
      <c r="B146" s="523"/>
      <c r="C146" s="103"/>
      <c r="D146" s="28"/>
      <c r="E146" s="28"/>
      <c r="F146" s="28"/>
      <c r="G146" s="30"/>
      <c r="H146" s="30"/>
      <c r="I146" s="30"/>
      <c r="J146" s="10"/>
    </row>
    <row r="147" spans="1:10">
      <c r="D147" s="10"/>
      <c r="E147" s="10"/>
      <c r="F147" s="10"/>
      <c r="G147" s="10"/>
      <c r="H147" s="10"/>
      <c r="I147" s="10"/>
      <c r="J147" s="10"/>
    </row>
  </sheetData>
  <sheetProtection sheet="1" objects="1" scenarios="1" sort="0" autoFilter="0"/>
  <mergeCells count="49">
    <mergeCell ref="H124:H125"/>
    <mergeCell ref="I124:I125"/>
    <mergeCell ref="B127:B146"/>
    <mergeCell ref="B103:B122"/>
    <mergeCell ref="B124:B125"/>
    <mergeCell ref="C124:C125"/>
    <mergeCell ref="D124:D125"/>
    <mergeCell ref="E124:F124"/>
    <mergeCell ref="G124:G125"/>
    <mergeCell ref="I76:I77"/>
    <mergeCell ref="B79:B98"/>
    <mergeCell ref="B100:B101"/>
    <mergeCell ref="C100:C101"/>
    <mergeCell ref="D100:D101"/>
    <mergeCell ref="E100:F100"/>
    <mergeCell ref="G100:G101"/>
    <mergeCell ref="H100:H101"/>
    <mergeCell ref="I100:I101"/>
    <mergeCell ref="G76:G77"/>
    <mergeCell ref="H76:H77"/>
    <mergeCell ref="B55:B74"/>
    <mergeCell ref="B76:B77"/>
    <mergeCell ref="C76:C77"/>
    <mergeCell ref="D76:D77"/>
    <mergeCell ref="E76:F76"/>
    <mergeCell ref="I28:I29"/>
    <mergeCell ref="B31:B50"/>
    <mergeCell ref="B52:B53"/>
    <mergeCell ref="C52:C53"/>
    <mergeCell ref="D52:D53"/>
    <mergeCell ref="E52:F52"/>
    <mergeCell ref="G52:G53"/>
    <mergeCell ref="H52:H53"/>
    <mergeCell ref="I52:I53"/>
    <mergeCell ref="G28:G29"/>
    <mergeCell ref="H28:H29"/>
    <mergeCell ref="B7:B26"/>
    <mergeCell ref="B28:B29"/>
    <mergeCell ref="C28:C29"/>
    <mergeCell ref="D28:D29"/>
    <mergeCell ref="E28:F28"/>
    <mergeCell ref="B2:I2"/>
    <mergeCell ref="B4:B5"/>
    <mergeCell ref="C4:C5"/>
    <mergeCell ref="D4:D5"/>
    <mergeCell ref="E4:F4"/>
    <mergeCell ref="G4:G5"/>
    <mergeCell ref="H4:H5"/>
    <mergeCell ref="I4:I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F5"/>
  <sheetViews>
    <sheetView workbookViewId="0"/>
  </sheetViews>
  <sheetFormatPr defaultRowHeight="15"/>
  <cols>
    <col min="1" max="6" width="6.7109375" customWidth="1"/>
  </cols>
  <sheetData>
    <row r="1" spans="1:6">
      <c r="A1" t="s">
        <v>85</v>
      </c>
      <c r="B1" t="s">
        <v>86</v>
      </c>
      <c r="C1" t="s">
        <v>87</v>
      </c>
      <c r="D1" t="s">
        <v>88</v>
      </c>
      <c r="E1" t="s">
        <v>89</v>
      </c>
      <c r="F1" t="s">
        <v>90</v>
      </c>
    </row>
    <row r="2" spans="1:6">
      <c r="A2" s="7" t="s">
        <v>97</v>
      </c>
      <c r="B2" s="7" t="s">
        <v>91</v>
      </c>
      <c r="C2" s="7"/>
      <c r="D2" s="7" t="s">
        <v>92</v>
      </c>
      <c r="E2" s="11" t="s">
        <v>93</v>
      </c>
      <c r="F2" s="7" t="s">
        <v>94</v>
      </c>
    </row>
    <row r="3" spans="1:6">
      <c r="A3" s="7" t="s">
        <v>97</v>
      </c>
      <c r="B3" s="7" t="s">
        <v>95</v>
      </c>
      <c r="C3" s="7"/>
      <c r="D3" s="7" t="s">
        <v>92</v>
      </c>
      <c r="E3" s="11" t="s">
        <v>93</v>
      </c>
      <c r="F3" s="7" t="s">
        <v>94</v>
      </c>
    </row>
    <row r="4" spans="1:6">
      <c r="A4" s="7" t="s">
        <v>97</v>
      </c>
      <c r="B4" s="7" t="s">
        <v>96</v>
      </c>
      <c r="C4" s="7"/>
      <c r="D4" s="7" t="s">
        <v>92</v>
      </c>
      <c r="E4" s="11" t="s">
        <v>93</v>
      </c>
      <c r="F4" s="7" t="s">
        <v>94</v>
      </c>
    </row>
    <row r="5" spans="1:6">
      <c r="A5" s="7"/>
      <c r="B5" s="7"/>
      <c r="C5" s="7"/>
      <c r="D5" s="7"/>
      <c r="E5" s="7"/>
      <c r="F5" s="7"/>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I11"/>
  <sheetViews>
    <sheetView showGridLines="0" zoomScale="80" zoomScaleNormal="80" workbookViewId="0">
      <pane xSplit="2" ySplit="6" topLeftCell="C7" activePane="bottomRight" state="frozen"/>
      <selection pane="topRight"/>
      <selection pane="bottomLeft"/>
      <selection pane="bottomRight"/>
    </sheetView>
  </sheetViews>
  <sheetFormatPr defaultRowHeight="15"/>
  <cols>
    <col min="1" max="1" width="9.140625" style="12"/>
    <col min="2" max="2" width="21" style="12" customWidth="1"/>
    <col min="3" max="8" width="21.28515625" style="12" customWidth="1"/>
    <col min="9" max="16384" width="9.140625" style="12"/>
  </cols>
  <sheetData>
    <row r="1" spans="1:9" ht="15.75" customHeight="1">
      <c r="A1" s="14"/>
      <c r="B1" s="18"/>
      <c r="C1" s="18"/>
      <c r="D1" s="18"/>
      <c r="E1" s="18"/>
      <c r="F1" s="18"/>
      <c r="G1" s="18"/>
      <c r="H1" s="18"/>
    </row>
    <row r="2" spans="1:9" ht="48.75" customHeight="1">
      <c r="A2" s="19"/>
      <c r="B2" s="480" t="s">
        <v>703</v>
      </c>
      <c r="C2" s="481"/>
      <c r="D2" s="481"/>
      <c r="E2" s="481"/>
      <c r="F2" s="481"/>
      <c r="G2" s="481"/>
      <c r="H2" s="482"/>
    </row>
    <row r="3" spans="1:9" ht="15" customHeight="1">
      <c r="A3" s="14"/>
      <c r="B3" s="59"/>
      <c r="C3" s="59"/>
      <c r="D3" s="59"/>
      <c r="E3" s="59"/>
      <c r="F3" s="59"/>
      <c r="G3" s="59"/>
      <c r="H3" s="59"/>
    </row>
    <row r="4" spans="1:9" ht="15" customHeight="1">
      <c r="A4" s="133"/>
      <c r="B4" s="525" t="s">
        <v>704</v>
      </c>
      <c r="C4" s="525"/>
      <c r="D4" s="525"/>
      <c r="E4" s="525"/>
      <c r="F4" s="525"/>
      <c r="G4" s="525"/>
      <c r="H4" s="525"/>
    </row>
    <row r="5" spans="1:9" ht="30" customHeight="1">
      <c r="A5" s="19"/>
      <c r="B5" s="526" t="s">
        <v>705</v>
      </c>
      <c r="C5" s="24" t="s">
        <v>706</v>
      </c>
      <c r="D5" s="24" t="s">
        <v>707</v>
      </c>
      <c r="E5" s="24" t="s">
        <v>480</v>
      </c>
      <c r="F5" s="24" t="s">
        <v>454</v>
      </c>
      <c r="G5" s="24" t="s">
        <v>677</v>
      </c>
      <c r="H5" s="24" t="s">
        <v>575</v>
      </c>
    </row>
    <row r="6" spans="1:9" ht="15" customHeight="1">
      <c r="A6" s="19"/>
      <c r="B6" s="527"/>
      <c r="C6" s="134" t="s">
        <v>102</v>
      </c>
      <c r="D6" s="134" t="s">
        <v>103</v>
      </c>
      <c r="E6" s="134" t="s">
        <v>104</v>
      </c>
      <c r="F6" s="134" t="s">
        <v>105</v>
      </c>
      <c r="G6" s="134" t="s">
        <v>106</v>
      </c>
      <c r="H6" s="134" t="s">
        <v>481</v>
      </c>
    </row>
    <row r="7" spans="1:9" ht="30" customHeight="1">
      <c r="A7" s="19"/>
      <c r="B7" s="102" t="s">
        <v>708</v>
      </c>
      <c r="C7" s="28"/>
      <c r="D7" s="28"/>
      <c r="E7" s="73"/>
      <c r="F7" s="28"/>
      <c r="G7" s="28"/>
      <c r="H7" s="28"/>
      <c r="I7" s="10"/>
    </row>
    <row r="8" spans="1:9" ht="30" customHeight="1">
      <c r="A8" s="19"/>
      <c r="B8" s="102" t="s">
        <v>709</v>
      </c>
      <c r="C8" s="28"/>
      <c r="D8" s="28"/>
      <c r="E8" s="73"/>
      <c r="F8" s="28"/>
      <c r="G8" s="28"/>
      <c r="H8" s="28"/>
      <c r="I8" s="10"/>
    </row>
    <row r="9" spans="1:9" ht="30" customHeight="1">
      <c r="A9" s="19"/>
      <c r="B9" s="102" t="s">
        <v>710</v>
      </c>
      <c r="C9" s="28"/>
      <c r="D9" s="28"/>
      <c r="E9" s="73"/>
      <c r="F9" s="28"/>
      <c r="G9" s="28"/>
      <c r="H9" s="28"/>
      <c r="I9" s="10"/>
    </row>
    <row r="10" spans="1:9" ht="15" customHeight="1">
      <c r="A10" s="19"/>
      <c r="B10" s="102" t="s">
        <v>0</v>
      </c>
      <c r="C10" s="28"/>
      <c r="D10" s="28"/>
      <c r="E10" s="28"/>
      <c r="F10" s="28"/>
      <c r="G10" s="28"/>
      <c r="H10" s="28"/>
      <c r="I10" s="10"/>
    </row>
    <row r="11" spans="1:9" ht="15" customHeight="1">
      <c r="A11" s="14"/>
      <c r="B11" s="22"/>
      <c r="C11" s="33"/>
      <c r="D11" s="33"/>
      <c r="E11" s="33"/>
      <c r="F11" s="33"/>
      <c r="G11" s="33"/>
      <c r="H11" s="33"/>
      <c r="I11" s="10"/>
    </row>
  </sheetData>
  <sheetProtection sheet="1" objects="1" scenarios="1" sort="0" autoFilter="0"/>
  <mergeCells count="3">
    <mergeCell ref="B2:H2"/>
    <mergeCell ref="B4:H4"/>
    <mergeCell ref="B5:B6"/>
  </mergeCells>
  <pageMargins left="0.7" right="0.7" top="0.75" bottom="0.75" header="0.3" footer="0.3"/>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64"/>
  <sheetViews>
    <sheetView showGridLines="0" zoomScale="80" zoomScaleNormal="80" workbookViewId="0">
      <pane xSplit="3" ySplit="6" topLeftCell="D7" activePane="bottomRight" state="frozen"/>
      <selection pane="topRight"/>
      <selection pane="bottomLeft"/>
      <selection pane="bottomRight" activeCell="B1" sqref="B1"/>
    </sheetView>
  </sheetViews>
  <sheetFormatPr defaultRowHeight="15"/>
  <cols>
    <col min="1" max="1" width="3.7109375" style="12" customWidth="1"/>
    <col min="2" max="2" width="7.140625" style="12" customWidth="1"/>
    <col min="3" max="3" width="63" style="12" customWidth="1"/>
    <col min="4" max="4" width="22.7109375" style="12" customWidth="1"/>
    <col min="5" max="7" width="25.7109375" style="12" customWidth="1"/>
    <col min="8" max="16384" width="9.140625" style="12"/>
  </cols>
  <sheetData>
    <row r="1" spans="1:5" ht="20.100000000000001" customHeight="1">
      <c r="A1" s="14"/>
      <c r="B1" s="18"/>
      <c r="C1" s="18"/>
      <c r="D1" s="18"/>
    </row>
    <row r="2" spans="1:5" ht="20.100000000000001" customHeight="1">
      <c r="A2" s="19"/>
      <c r="B2" s="528" t="s">
        <v>711</v>
      </c>
      <c r="C2" s="529"/>
      <c r="D2" s="530"/>
    </row>
    <row r="3" spans="1:5" ht="20.100000000000001" customHeight="1">
      <c r="A3" s="14"/>
      <c r="B3" s="66"/>
      <c r="C3" s="66"/>
      <c r="D3" s="85"/>
    </row>
    <row r="4" spans="1:5" ht="33.75" customHeight="1">
      <c r="A4" s="14"/>
      <c r="B4" s="63"/>
      <c r="C4" s="79"/>
      <c r="D4" s="51" t="s">
        <v>102</v>
      </c>
    </row>
    <row r="5" spans="1:5" ht="20.100000000000001" customHeight="1">
      <c r="A5" s="14"/>
      <c r="B5" s="531" t="s">
        <v>1170</v>
      </c>
      <c r="C5" s="532"/>
      <c r="D5" s="131" t="s">
        <v>712</v>
      </c>
    </row>
    <row r="6" spans="1:5" ht="20.100000000000001" customHeight="1">
      <c r="A6" s="19"/>
      <c r="B6" s="135"/>
      <c r="C6" s="136" t="s">
        <v>713</v>
      </c>
      <c r="D6" s="137"/>
    </row>
    <row r="7" spans="1:5" ht="20.100000000000001" customHeight="1">
      <c r="A7" s="19"/>
      <c r="B7" s="138" t="s">
        <v>98</v>
      </c>
      <c r="C7" s="139" t="s">
        <v>714</v>
      </c>
      <c r="D7" s="337">
        <v>412331.44799999997</v>
      </c>
      <c r="E7" s="10"/>
    </row>
    <row r="8" spans="1:5" ht="20.100000000000001" customHeight="1">
      <c r="A8" s="19"/>
      <c r="B8" s="138" t="s">
        <v>109</v>
      </c>
      <c r="C8" s="139" t="s">
        <v>715</v>
      </c>
      <c r="D8" s="337">
        <v>100554.376</v>
      </c>
      <c r="E8" s="10"/>
    </row>
    <row r="9" spans="1:5" ht="20.100000000000001" customHeight="1">
      <c r="A9" s="19"/>
      <c r="B9" s="138" t="s">
        <v>111</v>
      </c>
      <c r="C9" s="139" t="s">
        <v>716</v>
      </c>
      <c r="D9" s="337">
        <v>35409.542999999998</v>
      </c>
      <c r="E9" s="10"/>
    </row>
    <row r="10" spans="1:5" ht="20.100000000000001" customHeight="1">
      <c r="A10" s="19"/>
      <c r="B10" s="138" t="s">
        <v>114</v>
      </c>
      <c r="C10" s="139" t="s">
        <v>717</v>
      </c>
      <c r="D10" s="337"/>
      <c r="E10" s="10"/>
    </row>
    <row r="11" spans="1:5" ht="20.100000000000001" customHeight="1">
      <c r="A11" s="19"/>
      <c r="B11" s="140"/>
      <c r="C11" s="76" t="s">
        <v>718</v>
      </c>
      <c r="D11" s="266"/>
      <c r="E11" s="10"/>
    </row>
    <row r="12" spans="1:5" ht="20.100000000000001" customHeight="1">
      <c r="A12" s="19"/>
      <c r="B12" s="138" t="s">
        <v>117</v>
      </c>
      <c r="C12" s="141" t="s">
        <v>719</v>
      </c>
      <c r="D12" s="337"/>
      <c r="E12" s="10"/>
    </row>
    <row r="13" spans="1:5" ht="20.100000000000001" customHeight="1">
      <c r="A13" s="19"/>
      <c r="B13" s="138" t="s">
        <v>119</v>
      </c>
      <c r="C13" s="141" t="s">
        <v>720</v>
      </c>
      <c r="D13" s="337"/>
      <c r="E13" s="10"/>
    </row>
    <row r="14" spans="1:5" ht="20.100000000000001" customHeight="1">
      <c r="A14" s="19"/>
      <c r="B14" s="138" t="s">
        <v>121</v>
      </c>
      <c r="C14" s="141" t="s">
        <v>721</v>
      </c>
      <c r="D14" s="337"/>
      <c r="E14" s="10"/>
    </row>
    <row r="15" spans="1:5" ht="20.100000000000001" customHeight="1">
      <c r="A15" s="19"/>
      <c r="B15" s="138" t="s">
        <v>133</v>
      </c>
      <c r="C15" s="72" t="s">
        <v>722</v>
      </c>
      <c r="D15" s="337"/>
      <c r="E15" s="10"/>
    </row>
    <row r="16" spans="1:5" ht="20.100000000000001" customHeight="1">
      <c r="A16" s="19"/>
      <c r="B16" s="138" t="s">
        <v>137</v>
      </c>
      <c r="C16" s="76" t="s">
        <v>0</v>
      </c>
      <c r="D16" s="357">
        <f>SUM(D7:D10)</f>
        <v>548295.36699999997</v>
      </c>
      <c r="E16" s="10"/>
    </row>
    <row r="17" spans="1:5" ht="20.100000000000001" customHeight="1">
      <c r="A17" s="14"/>
      <c r="B17" s="22"/>
      <c r="C17" s="22"/>
      <c r="D17" s="33"/>
      <c r="E17" s="10"/>
    </row>
    <row r="18" spans="1:5" ht="20.100000000000001" customHeight="1">
      <c r="A18" s="14"/>
      <c r="B18" s="14"/>
      <c r="C18" s="14"/>
      <c r="D18" s="14"/>
    </row>
    <row r="19" spans="1:5" ht="20.100000000000001" customHeight="1">
      <c r="A19" s="14"/>
      <c r="B19" s="14"/>
      <c r="C19" s="14"/>
      <c r="D19" s="14"/>
    </row>
    <row r="20" spans="1:5" ht="20.100000000000001" customHeight="1">
      <c r="A20" s="14"/>
      <c r="B20" s="14"/>
      <c r="C20" s="14"/>
      <c r="D20" s="14"/>
    </row>
    <row r="21" spans="1:5" ht="20.100000000000001" customHeight="1">
      <c r="A21" s="14"/>
      <c r="B21" s="14"/>
      <c r="C21" s="14"/>
      <c r="D21" s="14"/>
    </row>
    <row r="22" spans="1:5" ht="20.100000000000001" customHeight="1">
      <c r="A22" s="14"/>
      <c r="B22" s="14"/>
      <c r="C22" s="14"/>
      <c r="D22" s="14"/>
    </row>
    <row r="23" spans="1:5" ht="20.100000000000001" customHeight="1">
      <c r="A23" s="14"/>
      <c r="B23" s="14"/>
      <c r="C23" s="14"/>
      <c r="D23" s="14"/>
    </row>
    <row r="24" spans="1:5" ht="20.100000000000001" customHeight="1">
      <c r="A24" s="14"/>
      <c r="B24" s="14"/>
      <c r="C24" s="14"/>
      <c r="D24" s="14"/>
    </row>
    <row r="25" spans="1:5" ht="20.100000000000001" customHeight="1">
      <c r="A25" s="14"/>
      <c r="B25" s="14"/>
      <c r="C25" s="14"/>
      <c r="D25" s="14"/>
    </row>
    <row r="26" spans="1:5" ht="20.100000000000001" customHeight="1">
      <c r="A26" s="14"/>
      <c r="B26" s="14"/>
      <c r="C26" s="14"/>
      <c r="D26" s="14"/>
    </row>
    <row r="27" spans="1:5" ht="20.100000000000001" customHeight="1">
      <c r="A27" s="14"/>
      <c r="B27" s="14"/>
      <c r="C27" s="14"/>
      <c r="D27" s="14"/>
    </row>
    <row r="28" spans="1:5" ht="20.100000000000001" customHeight="1">
      <c r="A28" s="14"/>
      <c r="B28" s="14"/>
      <c r="C28" s="14"/>
      <c r="D28" s="14"/>
    </row>
    <row r="29" spans="1:5" ht="20.100000000000001" customHeight="1">
      <c r="A29" s="14"/>
      <c r="B29" s="14"/>
      <c r="C29" s="14"/>
      <c r="D29" s="14"/>
    </row>
    <row r="30" spans="1:5" ht="20.100000000000001" customHeight="1">
      <c r="A30" s="14"/>
      <c r="B30" s="14"/>
      <c r="C30" s="14"/>
      <c r="D30" s="14"/>
    </row>
    <row r="31" spans="1:5" ht="20.100000000000001" customHeight="1">
      <c r="A31" s="14"/>
      <c r="B31" s="14"/>
      <c r="C31" s="14"/>
      <c r="D31" s="14"/>
    </row>
    <row r="32" spans="1:5" ht="20.100000000000001" customHeight="1">
      <c r="A32" s="14"/>
      <c r="B32" s="14"/>
      <c r="C32" s="14"/>
      <c r="D32" s="14"/>
    </row>
    <row r="33" spans="1:4" ht="20.100000000000001" customHeight="1">
      <c r="A33" s="14"/>
      <c r="B33" s="14"/>
      <c r="C33" s="14"/>
      <c r="D33" s="14"/>
    </row>
    <row r="34" spans="1:4" ht="20.100000000000001" customHeight="1">
      <c r="A34" s="14"/>
      <c r="B34" s="14"/>
      <c r="C34" s="14"/>
      <c r="D34" s="14"/>
    </row>
    <row r="35" spans="1:4" ht="20.100000000000001" customHeight="1">
      <c r="A35" s="14"/>
      <c r="B35" s="14"/>
      <c r="C35" s="14"/>
      <c r="D35" s="14"/>
    </row>
    <row r="36" spans="1:4" ht="20.100000000000001" customHeight="1">
      <c r="A36" s="14"/>
      <c r="B36" s="14"/>
      <c r="C36" s="14"/>
      <c r="D36" s="14"/>
    </row>
    <row r="37" spans="1:4" ht="20.100000000000001" customHeight="1">
      <c r="A37" s="14"/>
      <c r="B37" s="14"/>
      <c r="C37" s="14"/>
      <c r="D37" s="14"/>
    </row>
    <row r="38" spans="1:4" ht="20.100000000000001" customHeight="1">
      <c r="A38" s="14"/>
      <c r="B38" s="14"/>
      <c r="C38" s="14"/>
      <c r="D38" s="14"/>
    </row>
    <row r="39" spans="1:4" ht="20.100000000000001" customHeight="1">
      <c r="A39" s="14"/>
      <c r="B39" s="14"/>
      <c r="C39" s="14"/>
      <c r="D39" s="14"/>
    </row>
    <row r="40" spans="1:4" ht="20.100000000000001" customHeight="1">
      <c r="A40" s="14"/>
      <c r="B40" s="14"/>
      <c r="C40" s="14"/>
      <c r="D40" s="14"/>
    </row>
    <row r="41" spans="1:4" ht="20.100000000000001" customHeight="1">
      <c r="A41" s="14"/>
      <c r="B41" s="14"/>
      <c r="C41" s="14"/>
      <c r="D41" s="14"/>
    </row>
    <row r="42" spans="1:4" ht="20.100000000000001" customHeight="1">
      <c r="A42" s="14"/>
      <c r="B42" s="14"/>
      <c r="C42" s="14"/>
      <c r="D42" s="14"/>
    </row>
    <row r="43" spans="1:4" ht="20.100000000000001" customHeight="1">
      <c r="A43" s="14"/>
      <c r="B43" s="14"/>
      <c r="C43" s="14"/>
      <c r="D43" s="14"/>
    </row>
    <row r="44" spans="1:4" ht="20.100000000000001" customHeight="1">
      <c r="A44" s="14"/>
      <c r="B44" s="14"/>
      <c r="C44" s="14"/>
      <c r="D44" s="14"/>
    </row>
    <row r="45" spans="1:4" ht="20.100000000000001" customHeight="1">
      <c r="A45" s="14"/>
      <c r="B45" s="14"/>
      <c r="C45" s="14"/>
      <c r="D45" s="14"/>
    </row>
    <row r="46" spans="1:4" ht="20.100000000000001" customHeight="1">
      <c r="A46" s="14"/>
      <c r="B46" s="14"/>
      <c r="C46" s="14"/>
      <c r="D46" s="14"/>
    </row>
    <row r="47" spans="1:4" ht="20.100000000000001" customHeight="1">
      <c r="A47" s="14"/>
      <c r="B47" s="14"/>
      <c r="C47" s="14"/>
      <c r="D47" s="14"/>
    </row>
    <row r="48" spans="1:4" ht="20.100000000000001" customHeight="1">
      <c r="A48" s="14"/>
      <c r="B48" s="14"/>
      <c r="C48" s="14"/>
      <c r="D48" s="14"/>
    </row>
    <row r="49" spans="1:4" ht="20.100000000000001" customHeight="1">
      <c r="A49" s="14"/>
      <c r="B49" s="14"/>
      <c r="C49" s="14"/>
      <c r="D49" s="14"/>
    </row>
    <row r="50" spans="1:4" ht="20.100000000000001" customHeight="1">
      <c r="A50" s="14"/>
      <c r="B50" s="14"/>
      <c r="C50" s="14"/>
      <c r="D50" s="14"/>
    </row>
    <row r="51" spans="1:4" ht="20.100000000000001" customHeight="1">
      <c r="A51" s="14"/>
      <c r="B51" s="14"/>
      <c r="C51" s="14"/>
      <c r="D51" s="14"/>
    </row>
    <row r="52" spans="1:4" ht="20.100000000000001" customHeight="1">
      <c r="A52" s="14"/>
      <c r="B52" s="14"/>
      <c r="C52" s="14"/>
      <c r="D52" s="14"/>
    </row>
    <row r="53" spans="1:4" ht="20.100000000000001" customHeight="1">
      <c r="A53" s="14"/>
      <c r="B53" s="14"/>
      <c r="C53" s="14"/>
      <c r="D53" s="14"/>
    </row>
    <row r="54" spans="1:4" ht="20.100000000000001" customHeight="1">
      <c r="A54" s="14"/>
      <c r="B54" s="14"/>
      <c r="C54" s="14"/>
      <c r="D54" s="14"/>
    </row>
    <row r="55" spans="1:4" ht="20.100000000000001" customHeight="1">
      <c r="A55" s="14"/>
      <c r="B55" s="14"/>
      <c r="C55" s="14"/>
      <c r="D55" s="14"/>
    </row>
    <row r="56" spans="1:4" ht="20.100000000000001" customHeight="1">
      <c r="A56" s="14"/>
      <c r="B56" s="14"/>
      <c r="C56" s="14"/>
      <c r="D56" s="14"/>
    </row>
    <row r="57" spans="1:4" ht="20.100000000000001" customHeight="1">
      <c r="A57" s="14"/>
      <c r="B57" s="14"/>
      <c r="C57" s="14"/>
      <c r="D57" s="14"/>
    </row>
    <row r="58" spans="1:4" ht="20.100000000000001" customHeight="1">
      <c r="A58" s="14"/>
      <c r="B58" s="14"/>
      <c r="C58" s="14"/>
      <c r="D58" s="14"/>
    </row>
    <row r="59" spans="1:4" ht="20.100000000000001" customHeight="1">
      <c r="A59" s="14"/>
      <c r="B59" s="14"/>
      <c r="C59" s="14"/>
      <c r="D59" s="14"/>
    </row>
    <row r="60" spans="1:4" ht="20.100000000000001" customHeight="1">
      <c r="A60" s="14"/>
      <c r="B60" s="14"/>
      <c r="C60" s="14"/>
      <c r="D60" s="14"/>
    </row>
    <row r="61" spans="1:4" ht="20.100000000000001" customHeight="1">
      <c r="A61" s="14"/>
      <c r="B61" s="14"/>
      <c r="C61" s="14"/>
      <c r="D61" s="14"/>
    </row>
    <row r="62" spans="1:4" ht="20.100000000000001" customHeight="1">
      <c r="A62" s="14"/>
      <c r="B62" s="14"/>
      <c r="C62" s="14"/>
      <c r="D62" s="14"/>
    </row>
    <row r="63" spans="1:4" ht="20.100000000000001" customHeight="1">
      <c r="A63" s="14"/>
      <c r="B63" s="14"/>
      <c r="C63" s="14"/>
      <c r="D63" s="14"/>
    </row>
    <row r="64" spans="1:4" ht="20.100000000000001" customHeight="1">
      <c r="A64" s="14"/>
      <c r="B64" s="14"/>
      <c r="C64" s="14"/>
      <c r="D64" s="14"/>
    </row>
  </sheetData>
  <sheetProtection algorithmName="SHA-512" hashValue="PP1+fLgUs+brvDT5GkHeiGic9gdDSh/91s4YWowTRnBmVKlVn/n7omow8xY8e4FHjWWbpWOV5uZ7fQLQd+IZSA==" saltValue="45NK2Cta1ctP4k7JaA18CQ==" spinCount="100000" sheet="1" objects="1" scenarios="1" selectLockedCells="1" sort="0" autoFilter="0" selectUnlockedCells="1"/>
  <mergeCells count="2">
    <mergeCell ref="B2:D2"/>
    <mergeCell ref="B5:C5"/>
  </mergeCells>
  <pageMargins left="0.7" right="0.7" top="0.75" bottom="0.75" header="0.3" footer="0.3"/>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3"/>
  <sheetViews>
    <sheetView showGridLines="0" zoomScale="80" zoomScaleNormal="80" workbookViewId="0">
      <pane xSplit="3" ySplit="5" topLeftCell="D6" activePane="bottomRight" state="frozen"/>
      <selection pane="topRight"/>
      <selection pane="bottomLeft"/>
      <selection pane="bottomRight"/>
    </sheetView>
  </sheetViews>
  <sheetFormatPr defaultRowHeight="15"/>
  <cols>
    <col min="1" max="1" width="4" style="12" customWidth="1"/>
    <col min="2" max="2" width="6.85546875" style="12" customWidth="1"/>
    <col min="3" max="3" width="52" style="12" customWidth="1"/>
    <col min="4" max="8" width="25.7109375" style="12" customWidth="1"/>
    <col min="9" max="16384" width="9.140625" style="12"/>
  </cols>
  <sheetData>
    <row r="1" spans="1:9" ht="20.100000000000001" customHeight="1">
      <c r="A1" s="14"/>
      <c r="B1" s="18"/>
      <c r="C1" s="18"/>
      <c r="D1" s="18"/>
      <c r="E1" s="18"/>
      <c r="F1" s="18"/>
      <c r="G1" s="18"/>
      <c r="H1" s="18"/>
    </row>
    <row r="2" spans="1:9" ht="20.100000000000001" customHeight="1">
      <c r="A2" s="19"/>
      <c r="B2" s="528" t="s">
        <v>808</v>
      </c>
      <c r="C2" s="529"/>
      <c r="D2" s="529"/>
      <c r="E2" s="529"/>
      <c r="F2" s="529"/>
      <c r="G2" s="529"/>
      <c r="H2" s="529"/>
    </row>
    <row r="3" spans="1:9" ht="20.100000000000001" customHeight="1">
      <c r="A3" s="14"/>
      <c r="B3" s="85"/>
      <c r="C3" s="85"/>
      <c r="D3" s="85"/>
      <c r="E3" s="59"/>
      <c r="F3" s="59"/>
      <c r="G3" s="59"/>
      <c r="H3" s="59"/>
    </row>
    <row r="4" spans="1:9" ht="20.100000000000001" customHeight="1">
      <c r="A4" s="19"/>
      <c r="B4" s="533" t="s">
        <v>809</v>
      </c>
      <c r="C4" s="534"/>
      <c r="D4" s="172" t="s">
        <v>102</v>
      </c>
      <c r="E4" s="172" t="s">
        <v>103</v>
      </c>
      <c r="F4" s="172" t="s">
        <v>104</v>
      </c>
      <c r="G4" s="172" t="s">
        <v>105</v>
      </c>
      <c r="H4" s="172" t="s">
        <v>106</v>
      </c>
    </row>
    <row r="5" spans="1:9" ht="50.25" customHeight="1">
      <c r="A5" s="19"/>
      <c r="B5" s="535"/>
      <c r="C5" s="536"/>
      <c r="D5" s="452" t="s">
        <v>810</v>
      </c>
      <c r="E5" s="452"/>
      <c r="F5" s="452"/>
      <c r="G5" s="521" t="s">
        <v>811</v>
      </c>
      <c r="H5" s="521" t="s">
        <v>812</v>
      </c>
    </row>
    <row r="6" spans="1:9" ht="20.100000000000001" customHeight="1">
      <c r="A6" s="19"/>
      <c r="B6" s="537" t="s">
        <v>1170</v>
      </c>
      <c r="C6" s="538"/>
      <c r="D6" s="358" t="s">
        <v>440</v>
      </c>
      <c r="E6" s="358" t="s">
        <v>440</v>
      </c>
      <c r="F6" s="358" t="s">
        <v>440</v>
      </c>
      <c r="G6" s="523"/>
      <c r="H6" s="523"/>
      <c r="I6" s="10"/>
    </row>
    <row r="7" spans="1:9" ht="36" customHeight="1">
      <c r="A7" s="19"/>
      <c r="B7" s="160" t="s">
        <v>98</v>
      </c>
      <c r="C7" s="95" t="s">
        <v>813</v>
      </c>
      <c r="D7" s="323">
        <v>560053.76658000005</v>
      </c>
      <c r="E7" s="323">
        <v>599319.50416999997</v>
      </c>
      <c r="F7" s="323">
        <v>552292.78378999804</v>
      </c>
      <c r="G7" s="323">
        <v>85583.302726999405</v>
      </c>
      <c r="H7" s="323">
        <v>1069791.2840874901</v>
      </c>
      <c r="I7" s="10"/>
    </row>
    <row r="8" spans="1:9" ht="36" customHeight="1">
      <c r="A8" s="19"/>
      <c r="B8" s="160" t="s">
        <v>109</v>
      </c>
      <c r="C8" s="27" t="s">
        <v>814</v>
      </c>
      <c r="D8" s="338"/>
      <c r="E8" s="338"/>
      <c r="F8" s="338"/>
      <c r="G8" s="324"/>
      <c r="H8" s="324"/>
      <c r="I8" s="10"/>
    </row>
    <row r="9" spans="1:9" ht="36" customHeight="1">
      <c r="A9" s="19"/>
      <c r="B9" s="160" t="s">
        <v>111</v>
      </c>
      <c r="C9" s="173" t="s">
        <v>815</v>
      </c>
      <c r="D9" s="338"/>
      <c r="E9" s="338"/>
      <c r="F9" s="338"/>
      <c r="G9" s="202"/>
      <c r="H9" s="193"/>
      <c r="I9" s="10"/>
    </row>
    <row r="10" spans="1:9" ht="36" customHeight="1">
      <c r="A10" s="19"/>
      <c r="B10" s="160" t="s">
        <v>114</v>
      </c>
      <c r="C10" s="173" t="s">
        <v>816</v>
      </c>
      <c r="D10" s="338"/>
      <c r="E10" s="338"/>
      <c r="F10" s="338"/>
      <c r="G10" s="202"/>
      <c r="H10" s="203"/>
      <c r="I10" s="10"/>
    </row>
    <row r="11" spans="1:9" ht="36" customHeight="1">
      <c r="A11" s="19"/>
      <c r="B11" s="160" t="s">
        <v>117</v>
      </c>
      <c r="C11" s="95" t="s">
        <v>817</v>
      </c>
      <c r="D11" s="338"/>
      <c r="E11" s="338"/>
      <c r="F11" s="338"/>
      <c r="G11" s="324"/>
      <c r="H11" s="324"/>
      <c r="I11" s="10"/>
    </row>
    <row r="12" spans="1:9" ht="20.100000000000001" customHeight="1">
      <c r="A12" s="14"/>
      <c r="B12" s="22"/>
      <c r="C12" s="22"/>
      <c r="D12" s="33"/>
      <c r="E12" s="33"/>
      <c r="F12" s="33"/>
      <c r="G12" s="33"/>
      <c r="H12" s="33"/>
      <c r="I12" s="10"/>
    </row>
    <row r="13" spans="1:9" ht="20.100000000000001" customHeight="1">
      <c r="A13" s="14"/>
      <c r="B13" s="14"/>
      <c r="C13" s="14"/>
      <c r="D13" s="14"/>
      <c r="E13" s="14"/>
      <c r="F13" s="14"/>
      <c r="G13" s="14"/>
      <c r="H13" s="14"/>
    </row>
    <row r="14" spans="1:9" ht="20.100000000000001" customHeight="1">
      <c r="A14" s="14"/>
      <c r="B14" s="14"/>
      <c r="C14" s="14"/>
      <c r="D14" s="14"/>
      <c r="E14" s="14"/>
      <c r="F14" s="14"/>
      <c r="G14" s="14"/>
      <c r="H14" s="14"/>
    </row>
    <row r="15" spans="1:9" ht="20.100000000000001" customHeight="1">
      <c r="A15" s="14"/>
      <c r="B15" s="14"/>
      <c r="C15" s="14"/>
      <c r="D15" s="14"/>
      <c r="E15" s="14"/>
      <c r="F15" s="14"/>
      <c r="G15" s="14"/>
      <c r="H15" s="14"/>
    </row>
    <row r="16" spans="1:9" ht="20.100000000000001" customHeight="1">
      <c r="A16" s="14"/>
      <c r="B16" s="14"/>
      <c r="C16" s="14"/>
      <c r="D16" s="14"/>
      <c r="E16" s="14"/>
      <c r="F16" s="14"/>
      <c r="G16" s="14"/>
      <c r="H16" s="14"/>
    </row>
    <row r="17" spans="1:8" ht="20.100000000000001" customHeight="1">
      <c r="A17" s="14"/>
      <c r="B17" s="14"/>
      <c r="C17" s="14"/>
      <c r="D17" s="14"/>
      <c r="E17" s="14"/>
      <c r="F17" s="14"/>
      <c r="G17" s="14"/>
      <c r="H17" s="14"/>
    </row>
    <row r="18" spans="1:8" ht="20.100000000000001" customHeight="1">
      <c r="A18" s="14"/>
      <c r="B18" s="14"/>
      <c r="C18" s="14"/>
      <c r="D18" s="14"/>
      <c r="E18" s="14"/>
      <c r="F18" s="14"/>
      <c r="G18" s="14"/>
      <c r="H18" s="14"/>
    </row>
    <row r="19" spans="1:8" ht="20.100000000000001" customHeight="1">
      <c r="A19" s="14"/>
      <c r="B19" s="14"/>
      <c r="C19" s="14"/>
      <c r="D19" s="14"/>
      <c r="E19" s="14"/>
      <c r="F19" s="14"/>
      <c r="G19" s="14"/>
      <c r="H19" s="14"/>
    </row>
    <row r="20" spans="1:8" ht="20.100000000000001" customHeight="1">
      <c r="A20" s="14"/>
      <c r="B20" s="14"/>
      <c r="C20" s="14"/>
      <c r="D20" s="14"/>
      <c r="E20" s="14"/>
      <c r="F20" s="14"/>
      <c r="G20" s="14"/>
      <c r="H20" s="14"/>
    </row>
    <row r="21" spans="1:8" ht="20.100000000000001" customHeight="1">
      <c r="A21" s="14"/>
      <c r="B21" s="14"/>
      <c r="C21" s="14"/>
      <c r="D21" s="14"/>
      <c r="E21" s="14"/>
      <c r="F21" s="14"/>
      <c r="G21" s="14"/>
      <c r="H21" s="14"/>
    </row>
    <row r="22" spans="1:8" ht="20.100000000000001" customHeight="1">
      <c r="A22" s="14"/>
      <c r="B22" s="14"/>
      <c r="C22" s="14"/>
      <c r="D22" s="14"/>
      <c r="E22" s="14"/>
      <c r="F22" s="14"/>
      <c r="G22" s="14"/>
      <c r="H22" s="14"/>
    </row>
    <row r="23" spans="1:8" ht="20.100000000000001" customHeight="1">
      <c r="A23" s="14"/>
      <c r="B23" s="14"/>
      <c r="C23" s="14"/>
      <c r="D23" s="14"/>
      <c r="E23" s="14"/>
      <c r="F23" s="14"/>
      <c r="G23" s="14"/>
      <c r="H23" s="14"/>
    </row>
  </sheetData>
  <sheetProtection algorithmName="SHA-512" hashValue="HeB1msNN64ucn5FgpZixb3adhLbby9H7+Y6r8VTVuWCqkiE01aNrGjQlR9j8X0AxQQs2zjYqRRye3SAbvKAV8Q==" saltValue="muK/FCiUUywIrvc6xSSCLA==" spinCount="100000" sheet="1" selectLockedCells="1" sort="0" autoFilter="0" selectUnlockedCells="1"/>
  <mergeCells count="6">
    <mergeCell ref="B2:H2"/>
    <mergeCell ref="B4:C5"/>
    <mergeCell ref="D5:F5"/>
    <mergeCell ref="G5:G6"/>
    <mergeCell ref="H5:H6"/>
    <mergeCell ref="B6:C6"/>
  </mergeCells>
  <pageMargins left="0.7" right="0.7" top="0.75" bottom="0.75" header="0.3" footer="0.3"/>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63"/>
  <sheetViews>
    <sheetView showGridLines="0" zoomScale="80" zoomScaleNormal="80" workbookViewId="0">
      <pane xSplit="3" ySplit="5" topLeftCell="D6" activePane="bottomRight" state="frozen"/>
      <selection pane="topRight"/>
      <selection pane="bottomLeft"/>
      <selection pane="bottomRight" activeCell="B2" sqref="B2:D2"/>
    </sheetView>
  </sheetViews>
  <sheetFormatPr defaultRowHeight="15"/>
  <cols>
    <col min="1" max="1" width="4.42578125" style="12" customWidth="1"/>
    <col min="2" max="2" width="9.5703125" style="12" customWidth="1"/>
    <col min="3" max="3" width="106.28515625" style="12" customWidth="1"/>
    <col min="4" max="4" width="25.7109375" style="12" customWidth="1"/>
    <col min="5" max="16384" width="9.140625" style="12"/>
  </cols>
  <sheetData>
    <row r="1" spans="1:5" ht="20.100000000000001" customHeight="1">
      <c r="A1" s="14"/>
      <c r="B1" s="18"/>
      <c r="C1" s="18"/>
      <c r="D1" s="18"/>
    </row>
    <row r="2" spans="1:5" ht="20.100000000000001" customHeight="1">
      <c r="A2" s="19"/>
      <c r="B2" s="528" t="s">
        <v>818</v>
      </c>
      <c r="C2" s="529"/>
      <c r="D2" s="530"/>
    </row>
    <row r="3" spans="1:5" ht="20.100000000000001" customHeight="1">
      <c r="A3" s="14"/>
      <c r="B3" s="85"/>
      <c r="C3" s="85"/>
      <c r="D3" s="85"/>
    </row>
    <row r="4" spans="1:5" ht="20.100000000000001" customHeight="1">
      <c r="A4" s="19"/>
      <c r="B4" s="539" t="s">
        <v>1170</v>
      </c>
      <c r="C4" s="540"/>
      <c r="D4" s="174" t="s">
        <v>102</v>
      </c>
    </row>
    <row r="5" spans="1:5" ht="20.100000000000001" customHeight="1">
      <c r="A5" s="19"/>
      <c r="B5" s="541"/>
      <c r="C5" s="542"/>
      <c r="D5" s="174" t="s">
        <v>819</v>
      </c>
    </row>
    <row r="6" spans="1:5" ht="34.5" customHeight="1">
      <c r="A6" s="19"/>
      <c r="B6" s="160" t="s">
        <v>98</v>
      </c>
      <c r="C6" s="27" t="s">
        <v>820</v>
      </c>
      <c r="D6" s="323">
        <v>13685572.234625701</v>
      </c>
      <c r="E6" s="10"/>
    </row>
    <row r="7" spans="1:5" ht="34.5" customHeight="1">
      <c r="A7" s="19"/>
      <c r="B7" s="160" t="s">
        <v>109</v>
      </c>
      <c r="C7" s="27" t="s">
        <v>821</v>
      </c>
      <c r="D7" s="323"/>
      <c r="E7" s="10"/>
    </row>
    <row r="8" spans="1:5" ht="34.5" customHeight="1">
      <c r="A8" s="19"/>
      <c r="B8" s="160" t="s">
        <v>111</v>
      </c>
      <c r="C8" s="27" t="s">
        <v>822</v>
      </c>
      <c r="D8" s="323"/>
      <c r="E8" s="10"/>
    </row>
    <row r="9" spans="1:5" ht="34.5" customHeight="1">
      <c r="A9" s="19"/>
      <c r="B9" s="160" t="s">
        <v>114</v>
      </c>
      <c r="C9" s="27" t="s">
        <v>823</v>
      </c>
      <c r="D9" s="323"/>
      <c r="E9" s="10"/>
    </row>
    <row r="10" spans="1:5" ht="34.5" customHeight="1">
      <c r="A10" s="19"/>
      <c r="B10" s="160" t="s">
        <v>117</v>
      </c>
      <c r="C10" s="27" t="s">
        <v>824</v>
      </c>
      <c r="D10" s="323"/>
      <c r="E10" s="10"/>
    </row>
    <row r="11" spans="1:5" ht="34.5" customHeight="1">
      <c r="A11" s="19"/>
      <c r="B11" s="160" t="s">
        <v>119</v>
      </c>
      <c r="C11" s="27" t="s">
        <v>825</v>
      </c>
      <c r="D11" s="323"/>
      <c r="E11" s="10"/>
    </row>
    <row r="12" spans="1:5" ht="34.5" customHeight="1">
      <c r="A12" s="19"/>
      <c r="B12" s="160" t="s">
        <v>121</v>
      </c>
      <c r="C12" s="27" t="s">
        <v>826</v>
      </c>
      <c r="D12" s="323"/>
      <c r="E12" s="10"/>
    </row>
    <row r="13" spans="1:5" ht="34.5" customHeight="1">
      <c r="A13" s="19"/>
      <c r="B13" s="160" t="s">
        <v>133</v>
      </c>
      <c r="C13" s="27" t="s">
        <v>827</v>
      </c>
      <c r="D13" s="323">
        <v>74253.279800000004</v>
      </c>
      <c r="E13" s="10"/>
    </row>
    <row r="14" spans="1:5" ht="34.5" customHeight="1">
      <c r="A14" s="19"/>
      <c r="B14" s="160" t="s">
        <v>137</v>
      </c>
      <c r="C14" s="27" t="s">
        <v>828</v>
      </c>
      <c r="D14" s="323"/>
      <c r="E14" s="10"/>
    </row>
    <row r="15" spans="1:5" ht="34.5" customHeight="1">
      <c r="A15" s="19"/>
      <c r="B15" s="160" t="s">
        <v>141</v>
      </c>
      <c r="C15" s="27" t="s">
        <v>829</v>
      </c>
      <c r="D15" s="323">
        <v>984087.955152296</v>
      </c>
      <c r="E15" s="10"/>
    </row>
    <row r="16" spans="1:5" ht="34.5" customHeight="1">
      <c r="A16" s="19"/>
      <c r="B16" s="160" t="s">
        <v>145</v>
      </c>
      <c r="C16" s="27" t="s">
        <v>830</v>
      </c>
      <c r="D16" s="323">
        <v>-274.20114999999998</v>
      </c>
      <c r="E16" s="10"/>
    </row>
    <row r="17" spans="1:5" ht="34.5" customHeight="1">
      <c r="A17" s="19"/>
      <c r="B17" s="29" t="s">
        <v>831</v>
      </c>
      <c r="C17" s="27" t="s">
        <v>832</v>
      </c>
      <c r="D17" s="323"/>
      <c r="E17" s="10"/>
    </row>
    <row r="18" spans="1:5" ht="34.5" customHeight="1">
      <c r="A18" s="19"/>
      <c r="B18" s="29" t="s">
        <v>833</v>
      </c>
      <c r="C18" s="27" t="s">
        <v>834</v>
      </c>
      <c r="D18" s="323"/>
      <c r="E18" s="10"/>
    </row>
    <row r="19" spans="1:5" ht="34.5" customHeight="1">
      <c r="A19" s="19"/>
      <c r="B19" s="160" t="s">
        <v>149</v>
      </c>
      <c r="C19" s="27" t="s">
        <v>835</v>
      </c>
      <c r="D19" s="323"/>
      <c r="E19" s="10"/>
    </row>
    <row r="20" spans="1:5" ht="34.5" customHeight="1">
      <c r="A20" s="19"/>
      <c r="B20" s="160" t="s">
        <v>152</v>
      </c>
      <c r="C20" s="35" t="s">
        <v>153</v>
      </c>
      <c r="D20" s="267">
        <f>SUM(D6:D19)</f>
        <v>14743639.268427996</v>
      </c>
      <c r="E20" s="10"/>
    </row>
    <row r="21" spans="1:5" ht="20.100000000000001" customHeight="1">
      <c r="D21" s="10"/>
      <c r="E21" s="10"/>
    </row>
    <row r="22" spans="1:5" ht="20.100000000000001" customHeight="1"/>
    <row r="23" spans="1:5" ht="20.100000000000001" customHeight="1"/>
    <row r="24" spans="1:5" ht="20.100000000000001" customHeight="1"/>
    <row r="25" spans="1:5" ht="20.100000000000001" customHeight="1"/>
    <row r="26" spans="1:5" ht="20.100000000000001" customHeight="1"/>
    <row r="27" spans="1:5" ht="20.100000000000001" customHeight="1"/>
    <row r="28" spans="1:5" ht="20.100000000000001" customHeight="1"/>
    <row r="29" spans="1:5" ht="20.100000000000001" customHeight="1"/>
    <row r="30" spans="1:5" ht="20.100000000000001" customHeight="1"/>
    <row r="31" spans="1:5" ht="20.100000000000001" customHeight="1"/>
    <row r="32" spans="1:5"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sheetData>
  <sheetProtection algorithmName="SHA-512" hashValue="yRhAdB2Boe68RBXbg6yZN/a7MMpfnkGAexXjmlx7UJcs7DBA8Ul2I/Mf0JcuERXvWOIYiozB2NhwZI2YFu5dFw==" saltValue="FBUmgvP8NiHPp2d6A6OzJg==" spinCount="100000" sheet="1" selectLockedCells="1" sort="0" autoFilter="0" selectUnlockedCells="1"/>
  <mergeCells count="2">
    <mergeCell ref="B2:D2"/>
    <mergeCell ref="B4:C5"/>
  </mergeCells>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72"/>
  <sheetViews>
    <sheetView showGridLines="0" zoomScale="80" zoomScaleNormal="80" workbookViewId="0">
      <pane xSplit="3" ySplit="5" topLeftCell="D6" activePane="bottomRight" state="frozen"/>
      <selection activeCell="G9" sqref="G9"/>
      <selection pane="topRight" activeCell="G9" sqref="G9"/>
      <selection pane="bottomLeft" activeCell="G9" sqref="G9"/>
      <selection pane="bottomRight" activeCell="B2" sqref="B2:E2"/>
    </sheetView>
  </sheetViews>
  <sheetFormatPr defaultRowHeight="15"/>
  <cols>
    <col min="1" max="1" width="4.42578125" style="12" customWidth="1"/>
    <col min="2" max="2" width="9.5703125" style="12" customWidth="1"/>
    <col min="3" max="3" width="106.28515625" style="12" customWidth="1"/>
    <col min="4" max="4" width="25.7109375" style="12" customWidth="1"/>
    <col min="5" max="5" width="25.7109375" style="12" hidden="1" customWidth="1"/>
    <col min="6" max="6" width="61.85546875" style="12" hidden="1" customWidth="1"/>
    <col min="7" max="9" width="25.7109375" style="12" customWidth="1"/>
    <col min="10" max="16384" width="9.140625" style="12"/>
  </cols>
  <sheetData>
    <row r="1" spans="1:9" ht="20.100000000000001" customHeight="1">
      <c r="A1" s="14"/>
      <c r="B1" s="18"/>
      <c r="C1" s="18"/>
      <c r="D1" s="18"/>
      <c r="E1" s="18"/>
      <c r="F1" s="14"/>
      <c r="G1" s="14"/>
      <c r="H1" s="14"/>
      <c r="I1" s="14"/>
    </row>
    <row r="2" spans="1:9" ht="20.100000000000001" customHeight="1">
      <c r="A2" s="19"/>
      <c r="B2" s="528" t="s">
        <v>836</v>
      </c>
      <c r="C2" s="529"/>
      <c r="D2" s="529"/>
      <c r="E2" s="530"/>
      <c r="F2" s="20"/>
      <c r="G2" s="14"/>
      <c r="H2" s="14"/>
      <c r="I2" s="14"/>
    </row>
    <row r="3" spans="1:9" ht="20.100000000000001" customHeight="1">
      <c r="A3" s="14"/>
      <c r="B3" s="66"/>
      <c r="C3" s="66"/>
      <c r="D3" s="85"/>
      <c r="E3" s="59"/>
      <c r="F3" s="14"/>
      <c r="G3" s="14"/>
      <c r="H3" s="14"/>
      <c r="I3" s="14"/>
    </row>
    <row r="4" spans="1:9" ht="20.100000000000001" customHeight="1">
      <c r="A4" s="14"/>
      <c r="B4" s="176"/>
      <c r="C4" s="42"/>
      <c r="D4" s="546" t="s">
        <v>837</v>
      </c>
      <c r="E4" s="546"/>
      <c r="F4" s="20"/>
      <c r="G4" s="14"/>
      <c r="H4" s="14"/>
      <c r="I4" s="14"/>
    </row>
    <row r="5" spans="1:9" ht="20.100000000000001" customHeight="1">
      <c r="A5" s="19"/>
      <c r="B5" s="228"/>
      <c r="C5" s="229"/>
      <c r="D5" s="93" t="s">
        <v>102</v>
      </c>
      <c r="E5" s="93" t="s">
        <v>103</v>
      </c>
      <c r="F5" s="20"/>
      <c r="G5" s="14"/>
      <c r="H5" s="14"/>
      <c r="I5" s="14"/>
    </row>
    <row r="6" spans="1:9" ht="20.100000000000001" customHeight="1">
      <c r="A6" s="19"/>
      <c r="B6" s="547" t="s">
        <v>1170</v>
      </c>
      <c r="C6" s="548"/>
      <c r="D6" s="333" t="s">
        <v>440</v>
      </c>
      <c r="E6" s="25" t="s">
        <v>440</v>
      </c>
      <c r="F6" s="26"/>
      <c r="G6" s="14"/>
      <c r="H6" s="14"/>
      <c r="I6" s="14"/>
    </row>
    <row r="7" spans="1:9" ht="20.100000000000001" customHeight="1">
      <c r="A7" s="19"/>
      <c r="B7" s="543" t="s">
        <v>838</v>
      </c>
      <c r="C7" s="544"/>
      <c r="D7" s="544"/>
      <c r="E7" s="545"/>
      <c r="F7" s="26"/>
      <c r="G7" s="14"/>
      <c r="H7" s="14"/>
      <c r="I7" s="14"/>
    </row>
    <row r="8" spans="1:9" ht="20.100000000000001" customHeight="1">
      <c r="A8" s="19"/>
      <c r="B8" s="125" t="s">
        <v>98</v>
      </c>
      <c r="C8" s="27" t="s">
        <v>839</v>
      </c>
      <c r="D8" s="323">
        <f>+'EU LR1 '!D6</f>
        <v>13685572.234625701</v>
      </c>
      <c r="E8" s="28"/>
      <c r="F8" s="26"/>
      <c r="G8" s="14"/>
      <c r="H8" s="14"/>
      <c r="I8" s="14"/>
    </row>
    <row r="9" spans="1:9" ht="37.5" customHeight="1">
      <c r="A9" s="19"/>
      <c r="B9" s="160" t="s">
        <v>109</v>
      </c>
      <c r="C9" s="27" t="s">
        <v>840</v>
      </c>
      <c r="D9" s="323"/>
      <c r="E9" s="28"/>
      <c r="F9" s="26"/>
      <c r="G9" s="14"/>
      <c r="H9" s="14"/>
      <c r="I9" s="14"/>
    </row>
    <row r="10" spans="1:9" ht="20.100000000000001" customHeight="1">
      <c r="A10" s="19"/>
      <c r="B10" s="160" t="s">
        <v>111</v>
      </c>
      <c r="C10" s="27" t="s">
        <v>841</v>
      </c>
      <c r="D10" s="323"/>
      <c r="E10" s="28"/>
      <c r="F10" s="26"/>
      <c r="G10" s="14"/>
      <c r="H10" s="14"/>
      <c r="I10" s="14"/>
    </row>
    <row r="11" spans="1:9" ht="20.100000000000001" customHeight="1">
      <c r="A11" s="19"/>
      <c r="B11" s="160" t="s">
        <v>114</v>
      </c>
      <c r="C11" s="27" t="s">
        <v>842</v>
      </c>
      <c r="D11" s="323"/>
      <c r="E11" s="28"/>
      <c r="F11" s="26"/>
      <c r="G11" s="14"/>
      <c r="H11" s="14"/>
      <c r="I11" s="14"/>
    </row>
    <row r="12" spans="1:9" ht="20.100000000000001" customHeight="1">
      <c r="A12" s="19"/>
      <c r="B12" s="160" t="s">
        <v>117</v>
      </c>
      <c r="C12" s="27" t="s">
        <v>843</v>
      </c>
      <c r="D12" s="323"/>
      <c r="E12" s="28"/>
      <c r="F12" s="54"/>
      <c r="G12" s="14"/>
      <c r="H12" s="14"/>
      <c r="I12" s="14"/>
    </row>
    <row r="13" spans="1:9" ht="82.5" customHeight="1">
      <c r="A13" s="19"/>
      <c r="B13" s="125" t="s">
        <v>119</v>
      </c>
      <c r="C13" s="27" t="s">
        <v>844</v>
      </c>
      <c r="D13" s="323">
        <v>-274.20114999999998</v>
      </c>
      <c r="E13" s="28"/>
      <c r="F13" s="56" t="s">
        <v>845</v>
      </c>
      <c r="G13" s="20"/>
      <c r="H13" s="14"/>
      <c r="I13" s="14"/>
    </row>
    <row r="14" spans="1:9" ht="20.100000000000001" customHeight="1">
      <c r="A14" s="19"/>
      <c r="B14" s="318" t="s">
        <v>121</v>
      </c>
      <c r="C14" s="319" t="s">
        <v>846</v>
      </c>
      <c r="D14" s="327">
        <f>SUM(D8:D13)</f>
        <v>13685298.033475701</v>
      </c>
      <c r="E14" s="28"/>
      <c r="F14" s="57"/>
      <c r="G14" s="14"/>
      <c r="H14" s="14"/>
      <c r="I14" s="14"/>
    </row>
    <row r="15" spans="1:9" ht="20.100000000000001" customHeight="1">
      <c r="A15" s="19"/>
      <c r="B15" s="543" t="s">
        <v>847</v>
      </c>
      <c r="C15" s="544"/>
      <c r="D15" s="544"/>
      <c r="E15" s="545"/>
      <c r="F15" s="26"/>
      <c r="G15" s="14"/>
      <c r="H15" s="14"/>
      <c r="I15" s="14"/>
    </row>
    <row r="16" spans="1:9" ht="20.100000000000001" customHeight="1">
      <c r="A16" s="19"/>
      <c r="B16" s="160" t="s">
        <v>133</v>
      </c>
      <c r="C16" s="27" t="s">
        <v>848</v>
      </c>
      <c r="D16" s="323">
        <f>+'EU LR1 '!D13</f>
        <v>74253.279800000004</v>
      </c>
      <c r="E16" s="28"/>
      <c r="F16" s="26"/>
      <c r="G16" s="14"/>
      <c r="H16" s="14"/>
      <c r="I16" s="14"/>
    </row>
    <row r="17" spans="1:9" ht="20.100000000000001" customHeight="1">
      <c r="A17" s="19"/>
      <c r="B17" s="29" t="s">
        <v>849</v>
      </c>
      <c r="C17" s="177" t="s">
        <v>850</v>
      </c>
      <c r="D17" s="323"/>
      <c r="E17" s="28"/>
      <c r="F17" s="26"/>
      <c r="G17" s="14"/>
      <c r="H17" s="14"/>
      <c r="I17" s="14"/>
    </row>
    <row r="18" spans="1:9" ht="20.100000000000001" customHeight="1">
      <c r="A18" s="19"/>
      <c r="B18" s="160" t="s">
        <v>137</v>
      </c>
      <c r="C18" s="27" t="s">
        <v>851</v>
      </c>
      <c r="D18" s="323"/>
      <c r="E18" s="28"/>
      <c r="F18" s="26"/>
      <c r="G18" s="14"/>
      <c r="H18" s="14"/>
      <c r="I18" s="14"/>
    </row>
    <row r="19" spans="1:9" ht="20.100000000000001" customHeight="1">
      <c r="A19" s="19"/>
      <c r="B19" s="29" t="s">
        <v>852</v>
      </c>
      <c r="C19" s="177" t="s">
        <v>853</v>
      </c>
      <c r="D19" s="323"/>
      <c r="E19" s="28"/>
      <c r="F19" s="26"/>
      <c r="G19" s="14"/>
      <c r="H19" s="14"/>
      <c r="I19" s="14"/>
    </row>
    <row r="20" spans="1:9" ht="20.100000000000001" customHeight="1">
      <c r="A20" s="19"/>
      <c r="B20" s="29" t="s">
        <v>854</v>
      </c>
      <c r="C20" s="177" t="s">
        <v>855</v>
      </c>
      <c r="D20" s="323"/>
      <c r="E20" s="28"/>
      <c r="F20" s="26"/>
      <c r="G20" s="14"/>
      <c r="H20" s="14"/>
      <c r="I20" s="14"/>
    </row>
    <row r="21" spans="1:9" ht="20.100000000000001" customHeight="1">
      <c r="A21" s="19"/>
      <c r="B21" s="160" t="s">
        <v>141</v>
      </c>
      <c r="C21" s="148" t="s">
        <v>856</v>
      </c>
      <c r="D21" s="323"/>
      <c r="E21" s="28"/>
      <c r="F21" s="26"/>
      <c r="G21" s="14"/>
      <c r="H21" s="14"/>
      <c r="I21" s="14"/>
    </row>
    <row r="22" spans="1:9" ht="20.100000000000001" customHeight="1">
      <c r="A22" s="19"/>
      <c r="B22" s="29" t="s">
        <v>857</v>
      </c>
      <c r="C22" s="148" t="s">
        <v>858</v>
      </c>
      <c r="D22" s="323"/>
      <c r="E22" s="28"/>
      <c r="F22" s="26"/>
      <c r="G22" s="14"/>
      <c r="H22" s="14"/>
      <c r="I22" s="14"/>
    </row>
    <row r="23" spans="1:9" ht="20.100000000000001" customHeight="1">
      <c r="A23" s="19"/>
      <c r="B23" s="29" t="s">
        <v>859</v>
      </c>
      <c r="C23" s="148" t="s">
        <v>860</v>
      </c>
      <c r="D23" s="323"/>
      <c r="E23" s="28"/>
      <c r="F23" s="26"/>
      <c r="G23" s="14"/>
      <c r="H23" s="14"/>
      <c r="I23" s="14"/>
    </row>
    <row r="24" spans="1:9" ht="20.100000000000001" customHeight="1">
      <c r="A24" s="19"/>
      <c r="B24" s="160" t="s">
        <v>145</v>
      </c>
      <c r="C24" s="27" t="s">
        <v>861</v>
      </c>
      <c r="D24" s="323"/>
      <c r="E24" s="28"/>
      <c r="F24" s="26"/>
      <c r="G24" s="14"/>
      <c r="H24" s="14"/>
      <c r="I24" s="14"/>
    </row>
    <row r="25" spans="1:9" ht="20.100000000000001" customHeight="1">
      <c r="A25" s="19"/>
      <c r="B25" s="160" t="s">
        <v>149</v>
      </c>
      <c r="C25" s="27" t="s">
        <v>862</v>
      </c>
      <c r="D25" s="323"/>
      <c r="E25" s="28"/>
      <c r="F25" s="26"/>
      <c r="G25" s="14"/>
      <c r="H25" s="14"/>
      <c r="I25" s="14"/>
    </row>
    <row r="26" spans="1:9" ht="20.100000000000001" customHeight="1">
      <c r="A26" s="19"/>
      <c r="B26" s="157" t="s">
        <v>152</v>
      </c>
      <c r="C26" s="178" t="s">
        <v>863</v>
      </c>
      <c r="D26" s="327">
        <f>+D16</f>
        <v>74253.279800000004</v>
      </c>
      <c r="E26" s="28"/>
      <c r="F26" s="26"/>
      <c r="G26" s="14"/>
      <c r="H26" s="14"/>
      <c r="I26" s="14"/>
    </row>
    <row r="27" spans="1:9" ht="20.100000000000001" customHeight="1">
      <c r="A27" s="19"/>
      <c r="B27" s="125" t="s">
        <v>154</v>
      </c>
      <c r="C27" s="27" t="s">
        <v>864</v>
      </c>
      <c r="D27" s="323"/>
      <c r="E27" s="28"/>
      <c r="F27" s="26"/>
      <c r="G27" s="14"/>
      <c r="H27" s="14"/>
      <c r="I27" s="14"/>
    </row>
    <row r="28" spans="1:9" ht="20.100000000000001" customHeight="1">
      <c r="A28" s="19"/>
      <c r="B28" s="125" t="s">
        <v>168</v>
      </c>
      <c r="C28" s="27" t="s">
        <v>865</v>
      </c>
      <c r="D28" s="323"/>
      <c r="E28" s="28"/>
      <c r="F28" s="26"/>
      <c r="G28" s="14"/>
      <c r="H28" s="14"/>
      <c r="I28" s="14"/>
    </row>
    <row r="29" spans="1:9" ht="20.100000000000001" customHeight="1">
      <c r="A29" s="19"/>
      <c r="B29" s="125" t="s">
        <v>174</v>
      </c>
      <c r="C29" s="27" t="s">
        <v>866</v>
      </c>
      <c r="D29" s="323"/>
      <c r="E29" s="28"/>
      <c r="F29" s="26"/>
      <c r="G29" s="14"/>
      <c r="H29" s="14"/>
      <c r="I29" s="14"/>
    </row>
    <row r="30" spans="1:9" ht="20.100000000000001" customHeight="1">
      <c r="A30" s="19"/>
      <c r="B30" s="29" t="s">
        <v>867</v>
      </c>
      <c r="C30" s="27" t="s">
        <v>868</v>
      </c>
      <c r="D30" s="323"/>
      <c r="E30" s="28"/>
      <c r="F30" s="26"/>
      <c r="G30" s="14"/>
      <c r="H30" s="14"/>
      <c r="I30" s="14"/>
    </row>
    <row r="31" spans="1:9" ht="20.100000000000001" customHeight="1">
      <c r="A31" s="19"/>
      <c r="B31" s="160" t="s">
        <v>176</v>
      </c>
      <c r="C31" s="27" t="s">
        <v>869</v>
      </c>
      <c r="D31" s="323"/>
      <c r="E31" s="28"/>
      <c r="F31" s="26"/>
      <c r="G31" s="14"/>
      <c r="H31" s="14"/>
      <c r="I31" s="14"/>
    </row>
    <row r="32" spans="1:9" ht="20.100000000000001" customHeight="1">
      <c r="A32" s="19"/>
      <c r="B32" s="29" t="s">
        <v>770</v>
      </c>
      <c r="C32" s="27" t="s">
        <v>870</v>
      </c>
      <c r="D32" s="323"/>
      <c r="E32" s="28"/>
      <c r="F32" s="26"/>
      <c r="G32" s="14"/>
      <c r="H32" s="14"/>
      <c r="I32" s="14"/>
    </row>
    <row r="33" spans="1:9" ht="20.100000000000001" customHeight="1">
      <c r="A33" s="19"/>
      <c r="B33" s="157" t="s">
        <v>179</v>
      </c>
      <c r="C33" s="178" t="s">
        <v>871</v>
      </c>
      <c r="D33" s="323"/>
      <c r="E33" s="28"/>
      <c r="F33" s="26"/>
      <c r="G33" s="14"/>
      <c r="H33" s="14"/>
      <c r="I33" s="14"/>
    </row>
    <row r="34" spans="1:9" ht="20.100000000000001" customHeight="1">
      <c r="A34" s="19"/>
      <c r="B34" s="543" t="s">
        <v>872</v>
      </c>
      <c r="C34" s="544"/>
      <c r="D34" s="544"/>
      <c r="E34" s="545"/>
      <c r="F34" s="26"/>
      <c r="G34" s="14"/>
      <c r="H34" s="14"/>
      <c r="I34" s="14"/>
    </row>
    <row r="35" spans="1:9" ht="20.100000000000001" customHeight="1">
      <c r="A35" s="19"/>
      <c r="B35" s="125" t="s">
        <v>181</v>
      </c>
      <c r="C35" s="27" t="s">
        <v>873</v>
      </c>
      <c r="D35" s="323">
        <v>2700925.3670983301</v>
      </c>
      <c r="E35" s="28"/>
      <c r="F35" s="26"/>
      <c r="G35" s="14"/>
      <c r="H35" s="14"/>
      <c r="I35" s="14"/>
    </row>
    <row r="36" spans="1:9" ht="20.100000000000001" customHeight="1">
      <c r="A36" s="19"/>
      <c r="B36" s="125" t="s">
        <v>183</v>
      </c>
      <c r="C36" s="27" t="s">
        <v>874</v>
      </c>
      <c r="D36" s="323">
        <f>+D35-D38-D37</f>
        <v>1716837.4119460341</v>
      </c>
      <c r="E36" s="28"/>
      <c r="F36" s="26"/>
      <c r="G36" s="14"/>
      <c r="H36" s="14"/>
      <c r="I36" s="14"/>
    </row>
    <row r="37" spans="1:9" ht="39.75" customHeight="1">
      <c r="A37" s="19"/>
      <c r="B37" s="125" t="s">
        <v>210</v>
      </c>
      <c r="C37" s="27" t="s">
        <v>875</v>
      </c>
      <c r="D37" s="323"/>
      <c r="E37" s="28"/>
      <c r="F37" s="26"/>
      <c r="G37" s="14"/>
      <c r="H37" s="14"/>
      <c r="I37" s="14"/>
    </row>
    <row r="38" spans="1:9" ht="20.100000000000001" customHeight="1">
      <c r="A38" s="19"/>
      <c r="B38" s="157" t="s">
        <v>211</v>
      </c>
      <c r="C38" s="178" t="s">
        <v>876</v>
      </c>
      <c r="D38" s="327">
        <v>984087.955152296</v>
      </c>
      <c r="E38" s="28"/>
      <c r="F38" s="26"/>
      <c r="G38" s="14"/>
      <c r="H38" s="14"/>
      <c r="I38" s="14"/>
    </row>
    <row r="39" spans="1:9" ht="20.100000000000001" customHeight="1">
      <c r="A39" s="19"/>
      <c r="B39" s="549" t="s">
        <v>877</v>
      </c>
      <c r="C39" s="550"/>
      <c r="D39" s="550"/>
      <c r="E39" s="551"/>
      <c r="F39" s="26"/>
      <c r="G39" s="14"/>
      <c r="H39" s="14"/>
      <c r="I39" s="14"/>
    </row>
    <row r="40" spans="1:9" ht="20.100000000000001" customHeight="1">
      <c r="A40" s="19"/>
      <c r="B40" s="29" t="s">
        <v>777</v>
      </c>
      <c r="C40" s="27" t="s">
        <v>878</v>
      </c>
      <c r="D40" s="324"/>
      <c r="E40" s="28"/>
      <c r="F40" s="26"/>
      <c r="G40" s="14"/>
      <c r="H40" s="14"/>
      <c r="I40" s="14"/>
    </row>
    <row r="41" spans="1:9" ht="20.100000000000001" customHeight="1">
      <c r="A41" s="19"/>
      <c r="B41" s="29" t="s">
        <v>879</v>
      </c>
      <c r="C41" s="27" t="s">
        <v>880</v>
      </c>
      <c r="D41" s="324"/>
      <c r="E41" s="28"/>
      <c r="F41" s="26"/>
      <c r="G41" s="14"/>
      <c r="H41" s="14"/>
      <c r="I41" s="14"/>
    </row>
    <row r="42" spans="1:9" ht="20.100000000000001" customHeight="1">
      <c r="A42" s="19"/>
      <c r="B42" s="179" t="s">
        <v>881</v>
      </c>
      <c r="C42" s="177" t="s">
        <v>882</v>
      </c>
      <c r="D42" s="324"/>
      <c r="E42" s="28"/>
      <c r="F42" s="26"/>
      <c r="G42" s="14"/>
      <c r="H42" s="14"/>
      <c r="I42" s="14"/>
    </row>
    <row r="43" spans="1:9" ht="20.100000000000001" customHeight="1">
      <c r="A43" s="19"/>
      <c r="B43" s="179" t="s">
        <v>883</v>
      </c>
      <c r="C43" s="177" t="s">
        <v>884</v>
      </c>
      <c r="D43" s="324"/>
      <c r="E43" s="28"/>
      <c r="F43" s="26"/>
      <c r="G43" s="14"/>
      <c r="H43" s="14"/>
      <c r="I43" s="14"/>
    </row>
    <row r="44" spans="1:9" ht="20.100000000000001" customHeight="1">
      <c r="A44" s="19"/>
      <c r="B44" s="179" t="s">
        <v>885</v>
      </c>
      <c r="C44" s="180" t="s">
        <v>886</v>
      </c>
      <c r="D44" s="324"/>
      <c r="E44" s="28"/>
      <c r="F44" s="26"/>
      <c r="G44" s="14"/>
      <c r="H44" s="14"/>
      <c r="I44" s="14"/>
    </row>
    <row r="45" spans="1:9" ht="20.100000000000001" customHeight="1">
      <c r="A45" s="19"/>
      <c r="B45" s="179" t="s">
        <v>887</v>
      </c>
      <c r="C45" s="177" t="s">
        <v>888</v>
      </c>
      <c r="D45" s="324"/>
      <c r="E45" s="28"/>
      <c r="F45" s="26"/>
      <c r="G45" s="14"/>
      <c r="H45" s="14"/>
      <c r="I45" s="14"/>
    </row>
    <row r="46" spans="1:9" ht="20.100000000000001" customHeight="1">
      <c r="A46" s="19"/>
      <c r="B46" s="179" t="s">
        <v>889</v>
      </c>
      <c r="C46" s="177" t="s">
        <v>890</v>
      </c>
      <c r="D46" s="324"/>
      <c r="E46" s="28"/>
      <c r="F46" s="26"/>
      <c r="G46" s="14"/>
      <c r="H46" s="14"/>
      <c r="I46" s="14"/>
    </row>
    <row r="47" spans="1:9" ht="20.100000000000001" customHeight="1">
      <c r="A47" s="19"/>
      <c r="B47" s="179" t="s">
        <v>891</v>
      </c>
      <c r="C47" s="177" t="s">
        <v>892</v>
      </c>
      <c r="D47" s="324"/>
      <c r="E47" s="28"/>
      <c r="F47" s="26"/>
      <c r="G47" s="14"/>
      <c r="H47" s="14"/>
      <c r="I47" s="14"/>
    </row>
    <row r="48" spans="1:9" ht="20.100000000000001" customHeight="1">
      <c r="A48" s="19"/>
      <c r="B48" s="179" t="s">
        <v>893</v>
      </c>
      <c r="C48" s="177" t="s">
        <v>894</v>
      </c>
      <c r="D48" s="324"/>
      <c r="E48" s="28"/>
      <c r="F48" s="26"/>
      <c r="G48" s="14"/>
      <c r="H48" s="14"/>
      <c r="I48" s="14"/>
    </row>
    <row r="49" spans="1:9" ht="20.100000000000001" customHeight="1">
      <c r="A49" s="19"/>
      <c r="B49" s="179" t="s">
        <v>895</v>
      </c>
      <c r="C49" s="177" t="s">
        <v>896</v>
      </c>
      <c r="D49" s="324"/>
      <c r="E49" s="28"/>
      <c r="F49" s="26"/>
      <c r="G49" s="14"/>
      <c r="H49" s="14"/>
      <c r="I49" s="14"/>
    </row>
    <row r="50" spans="1:9" ht="20.100000000000001" customHeight="1">
      <c r="A50" s="19"/>
      <c r="B50" s="181" t="s">
        <v>897</v>
      </c>
      <c r="C50" s="182" t="s">
        <v>898</v>
      </c>
      <c r="D50" s="324"/>
      <c r="E50" s="28"/>
      <c r="F50" s="26"/>
      <c r="G50" s="14"/>
      <c r="H50" s="14"/>
      <c r="I50" s="14"/>
    </row>
    <row r="51" spans="1:9" ht="20.100000000000001" customHeight="1">
      <c r="A51" s="19"/>
      <c r="B51" s="549" t="s">
        <v>899</v>
      </c>
      <c r="C51" s="550"/>
      <c r="D51" s="550"/>
      <c r="E51" s="551"/>
      <c r="F51" s="26"/>
      <c r="G51" s="14"/>
      <c r="H51" s="14"/>
      <c r="I51" s="14"/>
    </row>
    <row r="52" spans="1:9" ht="20.100000000000001" customHeight="1">
      <c r="A52" s="19"/>
      <c r="B52" s="125" t="s">
        <v>215</v>
      </c>
      <c r="C52" s="124" t="s">
        <v>361</v>
      </c>
      <c r="D52" s="327">
        <f>+'EU KM1 '!D8</f>
        <v>2694032.9654094614</v>
      </c>
      <c r="E52" s="28"/>
      <c r="F52" s="26"/>
      <c r="G52" s="14"/>
      <c r="H52" s="14"/>
      <c r="I52" s="14"/>
    </row>
    <row r="53" spans="1:9" ht="20.100000000000001" customHeight="1">
      <c r="A53" s="19"/>
      <c r="B53" s="157" t="s">
        <v>223</v>
      </c>
      <c r="C53" s="183" t="s">
        <v>153</v>
      </c>
      <c r="D53" s="327">
        <f>+D68</f>
        <v>14743639.268427996</v>
      </c>
      <c r="E53" s="28"/>
      <c r="F53" s="26"/>
      <c r="G53" s="14"/>
      <c r="H53" s="14"/>
      <c r="I53" s="14"/>
    </row>
    <row r="54" spans="1:9" ht="20.100000000000001" customHeight="1">
      <c r="A54" s="19"/>
      <c r="B54" s="549" t="s">
        <v>151</v>
      </c>
      <c r="C54" s="550"/>
      <c r="D54" s="550"/>
      <c r="E54" s="551"/>
      <c r="F54" s="26"/>
      <c r="G54" s="14"/>
      <c r="H54" s="14"/>
      <c r="I54" s="14"/>
    </row>
    <row r="55" spans="1:9" ht="20.100000000000001" customHeight="1">
      <c r="A55" s="19"/>
      <c r="B55" s="125" t="s">
        <v>225</v>
      </c>
      <c r="C55" s="32" t="s">
        <v>155</v>
      </c>
      <c r="D55" s="325">
        <f>+D52/D53</f>
        <v>0.18272510038810152</v>
      </c>
      <c r="E55" s="30"/>
      <c r="F55" s="26"/>
      <c r="G55" s="14"/>
      <c r="H55" s="14"/>
      <c r="I55" s="14"/>
    </row>
    <row r="56" spans="1:9" ht="37.5" customHeight="1">
      <c r="A56" s="19"/>
      <c r="B56" s="29" t="s">
        <v>900</v>
      </c>
      <c r="C56" s="27" t="s">
        <v>901</v>
      </c>
      <c r="D56" s="325">
        <f>+D55</f>
        <v>0.18272510038810152</v>
      </c>
      <c r="E56" s="30"/>
      <c r="F56" s="26"/>
      <c r="G56" s="14"/>
      <c r="H56" s="14"/>
      <c r="I56" s="14"/>
    </row>
    <row r="57" spans="1:9" ht="20.100000000000001" customHeight="1">
      <c r="A57" s="19"/>
      <c r="B57" s="29" t="s">
        <v>902</v>
      </c>
      <c r="C57" s="27" t="s">
        <v>903</v>
      </c>
      <c r="D57" s="325">
        <f>+D56</f>
        <v>0.18272510038810152</v>
      </c>
      <c r="E57" s="30"/>
      <c r="F57" s="26"/>
      <c r="G57" s="14"/>
      <c r="H57" s="14"/>
      <c r="I57" s="14"/>
    </row>
    <row r="58" spans="1:9" ht="20.100000000000001" customHeight="1">
      <c r="A58" s="19"/>
      <c r="B58" s="160" t="s">
        <v>226</v>
      </c>
      <c r="C58" s="27" t="s">
        <v>904</v>
      </c>
      <c r="D58" s="325">
        <v>0.03</v>
      </c>
      <c r="E58" s="30"/>
      <c r="F58" s="26"/>
      <c r="G58" s="14"/>
      <c r="H58" s="14"/>
      <c r="I58" s="14"/>
    </row>
    <row r="59" spans="1:9" ht="20.100000000000001" customHeight="1">
      <c r="A59" s="19"/>
      <c r="B59" s="29" t="s">
        <v>785</v>
      </c>
      <c r="C59" s="27" t="s">
        <v>158</v>
      </c>
      <c r="D59" s="325">
        <v>0</v>
      </c>
      <c r="E59" s="30"/>
      <c r="F59" s="26"/>
      <c r="G59" s="14"/>
      <c r="H59" s="14"/>
      <c r="I59" s="14"/>
    </row>
    <row r="60" spans="1:9" ht="20.100000000000001" customHeight="1">
      <c r="A60" s="19"/>
      <c r="B60" s="29" t="s">
        <v>905</v>
      </c>
      <c r="C60" s="27" t="s">
        <v>906</v>
      </c>
      <c r="D60" s="325">
        <v>0</v>
      </c>
      <c r="E60" s="30"/>
      <c r="F60" s="26"/>
      <c r="G60" s="14"/>
      <c r="H60" s="14"/>
      <c r="I60" s="14"/>
    </row>
    <row r="61" spans="1:9" ht="20.100000000000001" customHeight="1">
      <c r="A61" s="19"/>
      <c r="B61" s="160" t="s">
        <v>227</v>
      </c>
      <c r="C61" s="27" t="s">
        <v>164</v>
      </c>
      <c r="D61" s="325">
        <v>0.03</v>
      </c>
      <c r="E61" s="30"/>
      <c r="F61" s="26"/>
      <c r="G61" s="14"/>
      <c r="H61" s="14"/>
      <c r="I61" s="14"/>
    </row>
    <row r="62" spans="1:9" ht="20.100000000000001" customHeight="1">
      <c r="A62" s="19"/>
      <c r="B62" s="29" t="s">
        <v>907</v>
      </c>
      <c r="C62" s="27" t="s">
        <v>166</v>
      </c>
      <c r="D62" s="325">
        <v>0.03</v>
      </c>
      <c r="E62" s="30"/>
      <c r="F62" s="26"/>
      <c r="G62" s="14"/>
      <c r="H62" s="14"/>
      <c r="I62" s="14"/>
    </row>
    <row r="63" spans="1:9" ht="20.100000000000001" customHeight="1">
      <c r="A63" s="19"/>
      <c r="B63" s="549" t="s">
        <v>908</v>
      </c>
      <c r="C63" s="550"/>
      <c r="D63" s="550"/>
      <c r="E63" s="551"/>
      <c r="F63" s="26"/>
      <c r="G63" s="14"/>
      <c r="H63" s="14"/>
      <c r="I63" s="14"/>
    </row>
    <row r="64" spans="1:9" ht="20.100000000000001" customHeight="1">
      <c r="A64" s="19"/>
      <c r="B64" s="29" t="s">
        <v>909</v>
      </c>
      <c r="C64" s="27" t="s">
        <v>910</v>
      </c>
      <c r="D64" s="324"/>
      <c r="E64" s="28"/>
      <c r="F64" s="26"/>
      <c r="G64" s="14"/>
      <c r="H64" s="14"/>
      <c r="I64" s="14"/>
    </row>
    <row r="65" spans="1:9" ht="20.100000000000001" customHeight="1">
      <c r="A65" s="19"/>
      <c r="B65" s="549" t="s">
        <v>911</v>
      </c>
      <c r="C65" s="550"/>
      <c r="D65" s="550"/>
      <c r="E65" s="551"/>
      <c r="F65" s="26"/>
      <c r="G65" s="14"/>
      <c r="H65" s="14"/>
      <c r="I65" s="14"/>
    </row>
    <row r="66" spans="1:9" ht="39.75" customHeight="1">
      <c r="A66" s="19"/>
      <c r="B66" s="160" t="s">
        <v>228</v>
      </c>
      <c r="C66" s="27" t="s">
        <v>912</v>
      </c>
      <c r="D66" s="324"/>
      <c r="E66" s="28"/>
      <c r="F66" s="26"/>
      <c r="G66" s="14"/>
      <c r="H66" s="14"/>
      <c r="I66" s="14"/>
    </row>
    <row r="67" spans="1:9" ht="45" customHeight="1">
      <c r="A67" s="19"/>
      <c r="B67" s="160" t="s">
        <v>229</v>
      </c>
      <c r="C67" s="27" t="s">
        <v>913</v>
      </c>
      <c r="D67" s="324"/>
      <c r="E67" s="28"/>
      <c r="F67" s="26"/>
      <c r="G67" s="14"/>
      <c r="H67" s="14"/>
      <c r="I67" s="14"/>
    </row>
    <row r="68" spans="1:9" ht="45" customHeight="1">
      <c r="A68" s="19"/>
      <c r="B68" s="160" t="s">
        <v>282</v>
      </c>
      <c r="C68" s="27" t="s">
        <v>914</v>
      </c>
      <c r="D68" s="323">
        <f>+'EU LR1 '!D20</f>
        <v>14743639.268427996</v>
      </c>
      <c r="E68" s="28"/>
      <c r="F68" s="26"/>
      <c r="G68" s="14"/>
      <c r="H68" s="14"/>
      <c r="I68" s="14"/>
    </row>
    <row r="69" spans="1:9" ht="45" customHeight="1">
      <c r="A69" s="19"/>
      <c r="B69" s="29" t="s">
        <v>915</v>
      </c>
      <c r="C69" s="27" t="s">
        <v>916</v>
      </c>
      <c r="D69" s="323">
        <f>+D68</f>
        <v>14743639.268427996</v>
      </c>
      <c r="E69" s="28"/>
      <c r="F69" s="26"/>
      <c r="G69" s="14"/>
      <c r="H69" s="14"/>
      <c r="I69" s="14"/>
    </row>
    <row r="70" spans="1:9" ht="45" customHeight="1">
      <c r="A70" s="19"/>
      <c r="B70" s="160" t="s">
        <v>283</v>
      </c>
      <c r="C70" s="27" t="s">
        <v>917</v>
      </c>
      <c r="D70" s="325">
        <f>+D55</f>
        <v>0.18272510038810152</v>
      </c>
      <c r="E70" s="30"/>
      <c r="F70" s="26"/>
      <c r="G70" s="14"/>
      <c r="H70" s="14"/>
      <c r="I70" s="14"/>
    </row>
    <row r="71" spans="1:9" ht="45" customHeight="1">
      <c r="A71" s="19"/>
      <c r="B71" s="29" t="s">
        <v>918</v>
      </c>
      <c r="C71" s="27" t="s">
        <v>919</v>
      </c>
      <c r="D71" s="325">
        <f>+D70</f>
        <v>0.18272510038810152</v>
      </c>
      <c r="E71" s="30"/>
      <c r="F71" s="26"/>
      <c r="G71" s="14"/>
      <c r="H71" s="14"/>
      <c r="I71" s="14"/>
    </row>
    <row r="72" spans="1:9" ht="20.100000000000001" customHeight="1">
      <c r="A72" s="14"/>
      <c r="B72" s="22"/>
      <c r="C72" s="22"/>
      <c r="D72" s="33"/>
      <c r="E72" s="33"/>
      <c r="F72" s="15"/>
      <c r="G72" s="14"/>
      <c r="H72" s="14"/>
      <c r="I72" s="14"/>
    </row>
  </sheetData>
  <sheetProtection algorithmName="SHA-512" hashValue="+LcQF6fcwx3de+PrZn+RPQAkqkq2iGBKcfzZhop14vjVnQAgXxEDyjwaicCXKuLvELku/MkXyd+p+RXnU8mp0w==" saltValue="3tCb8vAmUjlACJEuGQeqzA==" spinCount="100000" sheet="1" selectLockedCells="1" sort="0" autoFilter="0" selectUnlockedCells="1"/>
  <mergeCells count="11">
    <mergeCell ref="B39:E39"/>
    <mergeCell ref="B51:E51"/>
    <mergeCell ref="B54:E54"/>
    <mergeCell ref="B63:E63"/>
    <mergeCell ref="B65:E65"/>
    <mergeCell ref="B34:E34"/>
    <mergeCell ref="B2:E2"/>
    <mergeCell ref="D4:E4"/>
    <mergeCell ref="B7:E7"/>
    <mergeCell ref="B15:E15"/>
    <mergeCell ref="B6:C6"/>
  </mergeCells>
  <pageMargins left="0.7" right="0.7" top="0.75" bottom="0.75" header="0.3" footer="0.3"/>
  <ignoredErrors>
    <ignoredError sqref="B56:E69 B8:E26 B36:E55 B71:E71 B70:C70 E70" unlockedFormula="1"/>
    <ignoredError sqref="D70" formula="1" unlockedFormula="1"/>
  </ignoredErrors>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E37"/>
  <sheetViews>
    <sheetView showGridLines="0" zoomScale="80" zoomScaleNormal="80" workbookViewId="0">
      <pane xSplit="3" ySplit="5" topLeftCell="D6" activePane="bottomRight" state="frozen"/>
      <selection pane="topRight"/>
      <selection pane="bottomLeft"/>
      <selection pane="bottomRight" activeCell="B2" sqref="B2:D2"/>
    </sheetView>
  </sheetViews>
  <sheetFormatPr defaultRowHeight="15"/>
  <cols>
    <col min="1" max="1" width="4.42578125" style="12" customWidth="1"/>
    <col min="2" max="2" width="9.5703125" style="12" customWidth="1"/>
    <col min="3" max="3" width="106.28515625" style="12" customWidth="1"/>
    <col min="4" max="4" width="26.42578125" style="12" customWidth="1"/>
    <col min="5" max="16384" width="9.140625" style="12"/>
  </cols>
  <sheetData>
    <row r="1" spans="1:5" ht="20.100000000000001" customHeight="1">
      <c r="A1" s="14"/>
      <c r="B1" s="18"/>
      <c r="C1" s="18"/>
      <c r="D1" s="18"/>
    </row>
    <row r="2" spans="1:5" ht="20.100000000000001" customHeight="1">
      <c r="A2" s="19"/>
      <c r="B2" s="528" t="s">
        <v>920</v>
      </c>
      <c r="C2" s="529"/>
      <c r="D2" s="530"/>
    </row>
    <row r="3" spans="1:5" ht="20.100000000000001" customHeight="1">
      <c r="A3" s="14"/>
      <c r="B3" s="66"/>
      <c r="C3" s="66"/>
      <c r="D3" s="85"/>
    </row>
    <row r="4" spans="1:5" ht="20.100000000000001" customHeight="1">
      <c r="A4" s="14"/>
      <c r="B4" s="63"/>
      <c r="C4" s="79"/>
      <c r="D4" s="128" t="s">
        <v>102</v>
      </c>
    </row>
    <row r="5" spans="1:5" ht="20.100000000000001" customHeight="1">
      <c r="A5" s="14"/>
      <c r="B5" s="531" t="s">
        <v>1170</v>
      </c>
      <c r="C5" s="532"/>
      <c r="D5" s="184" t="s">
        <v>837</v>
      </c>
    </row>
    <row r="6" spans="1:5" ht="21.95" customHeight="1">
      <c r="A6" s="19"/>
      <c r="B6" s="35" t="s">
        <v>921</v>
      </c>
      <c r="C6" s="35" t="s">
        <v>922</v>
      </c>
      <c r="D6" s="267">
        <f>SUM(D7,D8)</f>
        <v>13685572.234620001</v>
      </c>
      <c r="E6" s="10"/>
    </row>
    <row r="7" spans="1:5" ht="21.95" customHeight="1">
      <c r="A7" s="19"/>
      <c r="B7" s="27" t="s">
        <v>923</v>
      </c>
      <c r="C7" s="148" t="s">
        <v>924</v>
      </c>
      <c r="D7" s="323">
        <f>2925046440.88/1000</f>
        <v>2925046.4408800001</v>
      </c>
      <c r="E7" s="10"/>
    </row>
    <row r="8" spans="1:5" ht="21.95" customHeight="1">
      <c r="A8" s="19"/>
      <c r="B8" s="27" t="s">
        <v>925</v>
      </c>
      <c r="C8" s="148" t="s">
        <v>926</v>
      </c>
      <c r="D8" s="268">
        <f>SUM(D9,D10,D11,D12,D13,D14,D15,D16,D17)</f>
        <v>10760525.793740001</v>
      </c>
      <c r="E8" s="10"/>
    </row>
    <row r="9" spans="1:5" ht="21.95" customHeight="1">
      <c r="A9" s="19"/>
      <c r="B9" s="27" t="s">
        <v>927</v>
      </c>
      <c r="C9" s="148" t="s">
        <v>548</v>
      </c>
      <c r="D9" s="323"/>
      <c r="E9" s="10"/>
    </row>
    <row r="10" spans="1:5" ht="21.95" customHeight="1">
      <c r="A10" s="19"/>
      <c r="B10" s="27" t="s">
        <v>928</v>
      </c>
      <c r="C10" s="148" t="s">
        <v>929</v>
      </c>
      <c r="D10" s="323">
        <f>2133572623.46/1000</f>
        <v>2133572.6234599999</v>
      </c>
      <c r="E10" s="10"/>
    </row>
    <row r="11" spans="1:5" ht="21.95" customHeight="1">
      <c r="A11" s="19"/>
      <c r="B11" s="27" t="s">
        <v>930</v>
      </c>
      <c r="C11" s="148" t="s">
        <v>931</v>
      </c>
      <c r="D11" s="323"/>
      <c r="E11" s="10"/>
    </row>
    <row r="12" spans="1:5" ht="21.95" customHeight="1">
      <c r="A12" s="19"/>
      <c r="B12" s="27" t="s">
        <v>741</v>
      </c>
      <c r="C12" s="148" t="s">
        <v>503</v>
      </c>
      <c r="D12" s="323">
        <f>346277322.02/1000</f>
        <v>346277.32201999996</v>
      </c>
      <c r="E12" s="10"/>
    </row>
    <row r="13" spans="1:5" ht="21.95" customHeight="1">
      <c r="A13" s="19"/>
      <c r="B13" s="27" t="s">
        <v>743</v>
      </c>
      <c r="C13" s="148" t="s">
        <v>932</v>
      </c>
      <c r="D13" s="323">
        <f>4681128019.79/1000</f>
        <v>4681128.0197900003</v>
      </c>
      <c r="E13" s="10"/>
    </row>
    <row r="14" spans="1:5" ht="21.95" customHeight="1">
      <c r="A14" s="19"/>
      <c r="B14" s="27" t="s">
        <v>745</v>
      </c>
      <c r="C14" s="148" t="s">
        <v>933</v>
      </c>
      <c r="D14" s="323">
        <f>906563150.25/1000</f>
        <v>906563.15024999995</v>
      </c>
      <c r="E14" s="10"/>
    </row>
    <row r="15" spans="1:5" ht="21.95" customHeight="1">
      <c r="A15" s="19"/>
      <c r="B15" s="27" t="s">
        <v>747</v>
      </c>
      <c r="C15" s="148" t="s">
        <v>504</v>
      </c>
      <c r="D15" s="323">
        <f>2288790480.57/1000</f>
        <v>2288790.4805700001</v>
      </c>
      <c r="E15" s="10"/>
    </row>
    <row r="16" spans="1:5" ht="21.95" customHeight="1">
      <c r="A16" s="19"/>
      <c r="B16" s="27" t="s">
        <v>934</v>
      </c>
      <c r="C16" s="148" t="s">
        <v>546</v>
      </c>
      <c r="D16" s="323">
        <f>158030293.33/1000</f>
        <v>158030.29333000001</v>
      </c>
      <c r="E16" s="10"/>
    </row>
    <row r="17" spans="1:5" ht="21.95" customHeight="1">
      <c r="A17" s="19"/>
      <c r="B17" s="27" t="s">
        <v>935</v>
      </c>
      <c r="C17" s="148" t="s">
        <v>936</v>
      </c>
      <c r="D17" s="323">
        <f>246163904.32/1000</f>
        <v>246163.90432</v>
      </c>
      <c r="E17" s="10"/>
    </row>
    <row r="18" spans="1:5" ht="20.100000000000001" customHeight="1">
      <c r="A18" s="14"/>
      <c r="B18" s="22"/>
      <c r="C18" s="22"/>
      <c r="D18" s="33"/>
      <c r="E18" s="10"/>
    </row>
    <row r="19" spans="1:5" ht="20.100000000000001" customHeight="1">
      <c r="A19" s="14"/>
      <c r="B19" s="14"/>
      <c r="C19" s="14"/>
      <c r="D19" s="14"/>
    </row>
    <row r="20" spans="1:5" ht="20.100000000000001" customHeight="1">
      <c r="A20" s="14"/>
      <c r="B20" s="14"/>
      <c r="C20" s="14"/>
      <c r="D20" s="14"/>
    </row>
    <row r="21" spans="1:5" ht="20.100000000000001" customHeight="1">
      <c r="A21" s="14"/>
      <c r="B21" s="14"/>
      <c r="C21" s="14"/>
      <c r="D21" s="14"/>
    </row>
    <row r="22" spans="1:5" ht="20.100000000000001" customHeight="1">
      <c r="A22" s="14"/>
      <c r="B22" s="14"/>
      <c r="C22" s="14"/>
      <c r="D22" s="14"/>
    </row>
    <row r="23" spans="1:5" ht="20.100000000000001" customHeight="1">
      <c r="A23" s="14"/>
      <c r="B23" s="14"/>
      <c r="C23" s="14"/>
      <c r="D23" s="14"/>
    </row>
    <row r="24" spans="1:5" ht="20.100000000000001" customHeight="1">
      <c r="A24" s="14"/>
      <c r="B24" s="14"/>
      <c r="C24" s="14"/>
      <c r="D24" s="14"/>
    </row>
    <row r="25" spans="1:5" ht="20.100000000000001" customHeight="1">
      <c r="A25" s="14"/>
      <c r="B25" s="14"/>
      <c r="C25" s="14"/>
      <c r="D25" s="14"/>
    </row>
    <row r="26" spans="1:5" ht="20.100000000000001" customHeight="1">
      <c r="A26" s="14"/>
      <c r="B26" s="14"/>
      <c r="C26" s="14"/>
      <c r="D26" s="14"/>
    </row>
    <row r="27" spans="1:5" ht="20.100000000000001" customHeight="1">
      <c r="A27" s="14"/>
      <c r="B27" s="14"/>
      <c r="C27" s="14"/>
      <c r="D27" s="14"/>
    </row>
    <row r="28" spans="1:5" ht="20.100000000000001" customHeight="1">
      <c r="A28" s="14"/>
      <c r="B28" s="14"/>
      <c r="C28" s="14"/>
      <c r="D28" s="14"/>
    </row>
    <row r="29" spans="1:5" ht="20.100000000000001" customHeight="1">
      <c r="A29" s="14"/>
      <c r="B29" s="14"/>
      <c r="C29" s="14"/>
      <c r="D29" s="14"/>
    </row>
    <row r="30" spans="1:5" ht="20.100000000000001" customHeight="1">
      <c r="A30" s="14"/>
      <c r="B30" s="14"/>
      <c r="C30" s="14"/>
      <c r="D30" s="14"/>
    </row>
    <row r="31" spans="1:5" ht="20.100000000000001" customHeight="1">
      <c r="A31" s="14"/>
      <c r="B31" s="14"/>
      <c r="C31" s="14"/>
      <c r="D31" s="14"/>
    </row>
    <row r="32" spans="1:5" ht="20.100000000000001" customHeight="1">
      <c r="A32" s="14"/>
      <c r="B32" s="14"/>
      <c r="C32" s="14"/>
      <c r="D32" s="14"/>
    </row>
    <row r="33" spans="1:4" ht="20.100000000000001" customHeight="1">
      <c r="A33" s="14"/>
      <c r="B33" s="14"/>
      <c r="C33" s="14"/>
      <c r="D33" s="14"/>
    </row>
    <row r="34" spans="1:4" ht="20.100000000000001" customHeight="1">
      <c r="A34" s="14"/>
      <c r="B34" s="14"/>
      <c r="C34" s="14"/>
      <c r="D34" s="14"/>
    </row>
    <row r="35" spans="1:4" ht="20.100000000000001" customHeight="1">
      <c r="A35" s="14"/>
      <c r="B35" s="14"/>
      <c r="C35" s="14"/>
      <c r="D35" s="14"/>
    </row>
    <row r="36" spans="1:4" ht="20.100000000000001" customHeight="1">
      <c r="A36" s="14"/>
      <c r="B36" s="14"/>
      <c r="C36" s="14"/>
      <c r="D36" s="14"/>
    </row>
    <row r="37" spans="1:4" ht="20.100000000000001" customHeight="1">
      <c r="A37" s="14"/>
      <c r="B37" s="14"/>
      <c r="C37" s="14"/>
      <c r="D37" s="14"/>
    </row>
  </sheetData>
  <sheetProtection algorithmName="SHA-512" hashValue="04XpEgK1Ayv6rAcGuESpsP3tumM/d5FPXRKIdK9mpEb7voi2E42ZzksSYKSX3/6/Y0xqYkUDKVg+GQsER1ayAA==" saltValue="SsGb7yxs9gnj1f+b27yITg==" spinCount="100000" sheet="1" selectLockedCells="1" sort="0" autoFilter="0" selectUnlockedCells="1"/>
  <mergeCells count="2">
    <mergeCell ref="B2:D2"/>
    <mergeCell ref="B5:C5"/>
  </mergeCells>
  <pageMargins left="0.7" right="0.7" top="0.75" bottom="0.75" header="0.3" footer="0.3"/>
  <ignoredErrors>
    <ignoredError sqref="D7:D17" unlockedFormula="1"/>
  </ignoredErrors>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42"/>
  <sheetViews>
    <sheetView showGridLines="0" zoomScale="80" zoomScaleNormal="80" workbookViewId="0">
      <pane xSplit="3" ySplit="5" topLeftCell="D6" activePane="bottomRight" state="frozen"/>
      <selection pane="topRight"/>
      <selection pane="bottomLeft"/>
      <selection pane="bottomRight" activeCell="B2" sqref="B2:K2"/>
    </sheetView>
  </sheetViews>
  <sheetFormatPr defaultRowHeight="15"/>
  <cols>
    <col min="1" max="1" width="3.7109375" style="12" customWidth="1"/>
    <col min="2" max="2" width="8.42578125" style="12" customWidth="1"/>
    <col min="3" max="3" width="49.140625" style="12" customWidth="1"/>
    <col min="4" max="11" width="22.7109375" style="12" customWidth="1"/>
    <col min="12" max="12" width="38.85546875" style="12" hidden="1" customWidth="1"/>
    <col min="13" max="16384" width="9.140625" style="12"/>
  </cols>
  <sheetData>
    <row r="1" spans="1:12" ht="20.100000000000001" customHeight="1">
      <c r="A1" s="14"/>
      <c r="B1" s="18"/>
      <c r="C1" s="18"/>
      <c r="D1" s="18"/>
      <c r="E1" s="18"/>
      <c r="F1" s="18"/>
      <c r="G1" s="18"/>
      <c r="H1" s="18"/>
      <c r="I1" s="18"/>
      <c r="J1" s="18"/>
      <c r="K1" s="18"/>
      <c r="L1" s="14"/>
    </row>
    <row r="2" spans="1:12" ht="20.100000000000001" customHeight="1">
      <c r="A2" s="19"/>
      <c r="B2" s="528" t="s">
        <v>937</v>
      </c>
      <c r="C2" s="529"/>
      <c r="D2" s="529"/>
      <c r="E2" s="529"/>
      <c r="F2" s="529"/>
      <c r="G2" s="529"/>
      <c r="H2" s="529"/>
      <c r="I2" s="529"/>
      <c r="J2" s="529"/>
      <c r="K2" s="530"/>
      <c r="L2" s="20"/>
    </row>
    <row r="3" spans="1:12" ht="20.100000000000001" customHeight="1">
      <c r="A3" s="14"/>
      <c r="B3" s="66"/>
      <c r="C3" s="66"/>
      <c r="D3" s="85"/>
      <c r="E3" s="59"/>
      <c r="F3" s="59"/>
      <c r="G3" s="59"/>
      <c r="H3" s="59"/>
      <c r="I3" s="59"/>
      <c r="J3" s="59"/>
      <c r="K3" s="59"/>
      <c r="L3" s="14"/>
    </row>
    <row r="4" spans="1:12" ht="20.100000000000001" customHeight="1">
      <c r="A4" s="14"/>
      <c r="B4" s="175"/>
      <c r="C4" s="19"/>
      <c r="D4" s="93" t="s">
        <v>102</v>
      </c>
      <c r="E4" s="93" t="s">
        <v>103</v>
      </c>
      <c r="F4" s="93" t="s">
        <v>104</v>
      </c>
      <c r="G4" s="93" t="s">
        <v>105</v>
      </c>
      <c r="H4" s="93" t="s">
        <v>106</v>
      </c>
      <c r="I4" s="93" t="s">
        <v>481</v>
      </c>
      <c r="J4" s="93" t="s">
        <v>403</v>
      </c>
      <c r="K4" s="93" t="s">
        <v>482</v>
      </c>
      <c r="L4" s="20"/>
    </row>
    <row r="5" spans="1:12" ht="20.100000000000001" customHeight="1">
      <c r="A5" s="14"/>
      <c r="B5" s="553" t="s">
        <v>1170</v>
      </c>
      <c r="C5" s="554"/>
      <c r="D5" s="452" t="s">
        <v>938</v>
      </c>
      <c r="E5" s="452"/>
      <c r="F5" s="452"/>
      <c r="G5" s="452"/>
      <c r="H5" s="452" t="s">
        <v>939</v>
      </c>
      <c r="I5" s="452"/>
      <c r="J5" s="452"/>
      <c r="K5" s="452"/>
      <c r="L5" s="20"/>
    </row>
    <row r="6" spans="1:12" ht="20.100000000000001" customHeight="1">
      <c r="A6" s="19"/>
      <c r="B6" s="32" t="s">
        <v>940</v>
      </c>
      <c r="C6" s="27" t="s">
        <v>941</v>
      </c>
      <c r="D6" s="358" t="s">
        <v>1409</v>
      </c>
      <c r="E6" s="358" t="s">
        <v>1410</v>
      </c>
      <c r="F6" s="358" t="s">
        <v>1411</v>
      </c>
      <c r="G6" s="358" t="s">
        <v>1412</v>
      </c>
      <c r="H6" s="358" t="s">
        <v>1409</v>
      </c>
      <c r="I6" s="358" t="s">
        <v>1410</v>
      </c>
      <c r="J6" s="358" t="s">
        <v>1411</v>
      </c>
      <c r="K6" s="358" t="s">
        <v>1412</v>
      </c>
      <c r="L6" s="54"/>
    </row>
    <row r="7" spans="1:12" ht="60" customHeight="1">
      <c r="A7" s="19"/>
      <c r="B7" s="126" t="s">
        <v>942</v>
      </c>
      <c r="C7" s="27" t="s">
        <v>943</v>
      </c>
      <c r="D7" s="337">
        <v>12</v>
      </c>
      <c r="E7" s="337">
        <v>12</v>
      </c>
      <c r="F7" s="337">
        <v>12</v>
      </c>
      <c r="G7" s="337">
        <v>12</v>
      </c>
      <c r="H7" s="337">
        <v>12</v>
      </c>
      <c r="I7" s="337">
        <v>12</v>
      </c>
      <c r="J7" s="337">
        <v>12</v>
      </c>
      <c r="K7" s="337">
        <v>12</v>
      </c>
      <c r="L7" s="56" t="s">
        <v>944</v>
      </c>
    </row>
    <row r="8" spans="1:12" ht="20.100000000000001" customHeight="1">
      <c r="A8" s="19"/>
      <c r="B8" s="426" t="s">
        <v>945</v>
      </c>
      <c r="C8" s="426"/>
      <c r="D8" s="426"/>
      <c r="E8" s="426"/>
      <c r="F8" s="426"/>
      <c r="G8" s="426"/>
      <c r="H8" s="426"/>
      <c r="I8" s="426"/>
      <c r="J8" s="426"/>
      <c r="K8" s="426"/>
      <c r="L8" s="57"/>
    </row>
    <row r="9" spans="1:12" ht="20.100000000000001" customHeight="1">
      <c r="A9" s="19"/>
      <c r="B9" s="160" t="s">
        <v>98</v>
      </c>
      <c r="C9" s="35" t="s">
        <v>946</v>
      </c>
      <c r="D9" s="552"/>
      <c r="E9" s="552"/>
      <c r="F9" s="552"/>
      <c r="G9" s="552"/>
      <c r="H9" s="327">
        <f>+'[2]C 72.00 '!$H$7/1000</f>
        <v>3492553.5225526001</v>
      </c>
      <c r="I9" s="327">
        <f>+'[3]C 72.00 '!$H$7/1000</f>
        <v>3390356.4150856999</v>
      </c>
      <c r="J9" s="327">
        <f>+'[4]C 72.00 '!$H$7/1000</f>
        <v>3364450.0333727999</v>
      </c>
      <c r="K9" s="327">
        <f>+'[5]C 72.00 '!$H$7/1000</f>
        <v>2984674.0653317999</v>
      </c>
      <c r="L9" s="26"/>
    </row>
    <row r="10" spans="1:12" ht="20.100000000000001" customHeight="1">
      <c r="A10" s="19"/>
      <c r="B10" s="426" t="s">
        <v>947</v>
      </c>
      <c r="C10" s="426"/>
      <c r="D10" s="426"/>
      <c r="E10" s="426"/>
      <c r="F10" s="426"/>
      <c r="G10" s="426"/>
      <c r="H10" s="426"/>
      <c r="I10" s="426"/>
      <c r="J10" s="426"/>
      <c r="K10" s="426"/>
      <c r="L10" s="26"/>
    </row>
    <row r="11" spans="1:12" ht="36" customHeight="1">
      <c r="A11" s="19"/>
      <c r="B11" s="160" t="s">
        <v>109</v>
      </c>
      <c r="C11" s="27" t="s">
        <v>948</v>
      </c>
      <c r="D11" s="323">
        <f>+'[2]C 73.00 '!$E$10/1000</f>
        <v>8365788.2812399995</v>
      </c>
      <c r="E11" s="323">
        <f>+'[3]C 73.00 '!$E$10/1000</f>
        <v>8306646.9280699994</v>
      </c>
      <c r="F11" s="323">
        <f>+'[4]C 73.00 '!$E$10/1000</f>
        <v>8189502.5943999998</v>
      </c>
      <c r="G11" s="323">
        <f>+'[5]C 73.00 '!$E$10/1000</f>
        <v>7644645.9013999999</v>
      </c>
      <c r="H11" s="323">
        <f>+'[2]C 73.00 '!$J$10/1000</f>
        <v>724201.60747749999</v>
      </c>
      <c r="I11" s="323">
        <f>+'[3]C 73.00 '!$J$10/1000</f>
        <v>692147.94872899994</v>
      </c>
      <c r="J11" s="323">
        <f>+'[4]C 73.00 '!$J$10/1000</f>
        <v>608879.90882000001</v>
      </c>
      <c r="K11" s="323">
        <f>+'[5]C 73.00 '!$J$10/1000</f>
        <v>606813.59991450002</v>
      </c>
      <c r="L11" s="26"/>
    </row>
    <row r="12" spans="1:12" ht="20.100000000000001" customHeight="1">
      <c r="A12" s="19"/>
      <c r="B12" s="160" t="s">
        <v>111</v>
      </c>
      <c r="C12" s="117" t="s">
        <v>949</v>
      </c>
      <c r="D12" s="323">
        <f>+'[2]C 73.00 '!$E$16/1000</f>
        <v>4487954.7613900006</v>
      </c>
      <c r="E12" s="323">
        <f>+'[3]C 73.00 '!$E$16/1000</f>
        <v>4496907.4152700007</v>
      </c>
      <c r="F12" s="323">
        <f>+'[4]C 73.00 '!$E$16/1000</f>
        <v>4475590.0079399999</v>
      </c>
      <c r="G12" s="323">
        <f>+'[5]C 73.00 '!$E$16/1000</f>
        <v>4246187.3425900005</v>
      </c>
      <c r="H12" s="323">
        <f>+'[2]C 73.00 '!$J$16/1000</f>
        <v>224397.73806949999</v>
      </c>
      <c r="I12" s="323">
        <f>+'[3]C 73.00 '!$J$16/1000</f>
        <v>224845.37076350002</v>
      </c>
      <c r="J12" s="323">
        <f>+'[4]C 73.00 '!$J$16/1000</f>
        <v>223779.50039700003</v>
      </c>
      <c r="K12" s="323">
        <f>+'[5]C 73.00 '!$J$16/1000</f>
        <v>212309.36712949999</v>
      </c>
      <c r="L12" s="26"/>
    </row>
    <row r="13" spans="1:12" ht="20.100000000000001" customHeight="1">
      <c r="A13" s="19"/>
      <c r="B13" s="160" t="s">
        <v>114</v>
      </c>
      <c r="C13" s="117" t="s">
        <v>950</v>
      </c>
      <c r="D13" s="323">
        <f>+'[2]C 73.00 '!$E$13/1000+'[2]C 73.00 '!$E$19/1000</f>
        <v>1585254.6664499999</v>
      </c>
      <c r="E13" s="323">
        <f>+'[3]C 73.00 '!$E$13/1000+'[3]C 73.00 '!$E$19/1000</f>
        <v>1492525.6313499999</v>
      </c>
      <c r="F13" s="323">
        <f>+'[4]C 73.00 '!$E$13/1000+'[4]C 73.00 '!$E$19/1000</f>
        <v>1711438.80052</v>
      </c>
      <c r="G13" s="323">
        <f>+'[5]C 73.00 '!$E$13/1000+'[5]C 73.00 '!$E$19/1000</f>
        <v>1428135.1722499998</v>
      </c>
      <c r="H13" s="323">
        <f>+'[2]C 73.00 '!$J$13/1000+'[2]C 73.00 '!$J$19/1000</f>
        <v>203020.99306800001</v>
      </c>
      <c r="I13" s="323">
        <f>+'[3]C 73.00 '!$J$19/1000+'[3]C 73.00 '!$J$13/1000</f>
        <v>190344.79620550002</v>
      </c>
      <c r="J13" s="323">
        <f>+'[4]C 73.00 '!$J$19/1000+'[4]C 73.00 '!$J$13/1000</f>
        <v>222991.16902299999</v>
      </c>
      <c r="K13" s="323">
        <f>+'[5]C 73.00 '!$J$13/1000+'[5]C 73.00 '!$J$19/1000</f>
        <v>182153.26833500003</v>
      </c>
      <c r="L13" s="26"/>
    </row>
    <row r="14" spans="1:12" ht="20.100000000000001" customHeight="1">
      <c r="A14" s="19"/>
      <c r="B14" s="160" t="s">
        <v>117</v>
      </c>
      <c r="C14" s="27" t="s">
        <v>951</v>
      </c>
      <c r="D14" s="323">
        <f>+'[2]C 73.00 '!$E$34/1000</f>
        <v>2150051.0390400002</v>
      </c>
      <c r="E14" s="323">
        <f>+'[3]C 73.00 '!$E$34/1000</f>
        <v>2169768.89751</v>
      </c>
      <c r="F14" s="323">
        <f>+'[4]C 73.00 '!$E$34/1000</f>
        <v>2236584.2450199998</v>
      </c>
      <c r="G14" s="323">
        <f>+'[5]C 73.00 '!$E$34/1000</f>
        <v>1987862.62102</v>
      </c>
      <c r="H14" s="323">
        <f>+'[2]C 73.00 '!$J$34/1000</f>
        <v>996394.787366</v>
      </c>
      <c r="I14" s="323">
        <f>+'[3]C 73.00 '!$J$34/1000</f>
        <v>914797.66531800001</v>
      </c>
      <c r="J14" s="323">
        <f>+'[4]C 73.00 '!$J$34/1000</f>
        <v>981490.71759000001</v>
      </c>
      <c r="K14" s="323">
        <f>+'[5]C 73.00 '!$J$34/1000</f>
        <v>823474.89404400007</v>
      </c>
      <c r="L14" s="26"/>
    </row>
    <row r="15" spans="1:12" ht="36" customHeight="1">
      <c r="A15" s="19"/>
      <c r="B15" s="160" t="s">
        <v>119</v>
      </c>
      <c r="C15" s="117" t="s">
        <v>952</v>
      </c>
      <c r="D15" s="323"/>
      <c r="E15" s="323"/>
      <c r="F15" s="323"/>
      <c r="G15" s="323"/>
      <c r="H15" s="323"/>
      <c r="I15" s="323"/>
      <c r="J15" s="323"/>
      <c r="K15" s="323"/>
      <c r="L15" s="26"/>
    </row>
    <row r="16" spans="1:12" ht="20.100000000000001" customHeight="1">
      <c r="A16" s="19"/>
      <c r="B16" s="160" t="s">
        <v>121</v>
      </c>
      <c r="C16" s="117" t="s">
        <v>953</v>
      </c>
      <c r="D16" s="323">
        <v>1910800.96756</v>
      </c>
      <c r="E16" s="323">
        <v>1856645.6606300001</v>
      </c>
      <c r="F16" s="323">
        <v>2020654.7957300001</v>
      </c>
      <c r="G16" s="323">
        <v>1683812.3184500001</v>
      </c>
      <c r="H16" s="323">
        <v>802836.63136800006</v>
      </c>
      <c r="I16" s="323">
        <v>755401.89156599995</v>
      </c>
      <c r="J16" s="323">
        <v>878250.16082400002</v>
      </c>
      <c r="K16" s="323">
        <v>733127.89222599997</v>
      </c>
      <c r="L16" s="26"/>
    </row>
    <row r="17" spans="1:12" ht="20.100000000000001" customHeight="1">
      <c r="A17" s="19"/>
      <c r="B17" s="160" t="s">
        <v>133</v>
      </c>
      <c r="C17" s="117" t="s">
        <v>954</v>
      </c>
      <c r="D17" s="324"/>
      <c r="E17" s="324"/>
      <c r="F17" s="324"/>
      <c r="G17" s="324"/>
      <c r="H17" s="324"/>
      <c r="I17" s="324"/>
      <c r="J17" s="324"/>
      <c r="K17" s="324"/>
      <c r="L17" s="26"/>
    </row>
    <row r="18" spans="1:12" ht="20.100000000000001" customHeight="1">
      <c r="A18" s="19"/>
      <c r="B18" s="160" t="s">
        <v>137</v>
      </c>
      <c r="C18" s="117" t="s">
        <v>955</v>
      </c>
      <c r="D18" s="555"/>
      <c r="E18" s="555"/>
      <c r="F18" s="555"/>
      <c r="G18" s="555"/>
      <c r="H18" s="324"/>
      <c r="I18" s="324"/>
      <c r="J18" s="324"/>
      <c r="K18" s="324"/>
      <c r="L18" s="26"/>
    </row>
    <row r="19" spans="1:12" ht="20.100000000000001" customHeight="1">
      <c r="A19" s="19"/>
      <c r="B19" s="160" t="s">
        <v>141</v>
      </c>
      <c r="C19" s="27" t="s">
        <v>956</v>
      </c>
      <c r="D19" s="323">
        <f t="shared" ref="D19:K19" si="0">+D20+D22</f>
        <v>2015237.7385600002</v>
      </c>
      <c r="E19" s="323">
        <f t="shared" si="0"/>
        <v>2034194.7049600002</v>
      </c>
      <c r="F19" s="323">
        <f t="shared" si="0"/>
        <v>2026966.6077100001</v>
      </c>
      <c r="G19" s="323">
        <f t="shared" si="0"/>
        <v>2100144.3440900003</v>
      </c>
      <c r="H19" s="323">
        <f t="shared" si="0"/>
        <v>182385.24594100003</v>
      </c>
      <c r="I19" s="323">
        <f t="shared" si="0"/>
        <v>198621.11854249999</v>
      </c>
      <c r="J19" s="323">
        <f t="shared" si="0"/>
        <v>201392.05390949998</v>
      </c>
      <c r="K19" s="323">
        <f t="shared" si="0"/>
        <v>219779.49066450002</v>
      </c>
      <c r="L19" s="26"/>
    </row>
    <row r="20" spans="1:12" ht="30" customHeight="1">
      <c r="A20" s="19"/>
      <c r="B20" s="160" t="s">
        <v>145</v>
      </c>
      <c r="C20" s="117" t="s">
        <v>957</v>
      </c>
      <c r="D20" s="323">
        <f>+'[2]C 73.00 '!$E$45/1000</f>
        <v>90.487870000000001</v>
      </c>
      <c r="E20" s="323">
        <f>+'[3]C 73.00 '!$E$45/1000</f>
        <v>327.45380999999998</v>
      </c>
      <c r="F20" s="323">
        <f>+'[4]C 73.00 '!$E$45/1000</f>
        <v>357.92804999999998</v>
      </c>
      <c r="G20" s="323">
        <f>+'[5]C 73.00 '!$E$45/1000</f>
        <v>44.013940000000005</v>
      </c>
      <c r="H20" s="323">
        <f>+D20</f>
        <v>90.487870000000001</v>
      </c>
      <c r="I20" s="323">
        <f>+E20</f>
        <v>327.45380999999998</v>
      </c>
      <c r="J20" s="323">
        <f>+F20</f>
        <v>357.92804999999998</v>
      </c>
      <c r="K20" s="323">
        <f>+G20</f>
        <v>44.013940000000005</v>
      </c>
      <c r="L20" s="26"/>
    </row>
    <row r="21" spans="1:12" ht="20.100000000000001" customHeight="1">
      <c r="A21" s="19"/>
      <c r="B21" s="160" t="s">
        <v>149</v>
      </c>
      <c r="C21" s="117" t="s">
        <v>958</v>
      </c>
      <c r="D21" s="323"/>
      <c r="E21" s="323"/>
      <c r="F21" s="323"/>
      <c r="G21" s="323"/>
      <c r="H21" s="323"/>
      <c r="I21" s="323"/>
      <c r="J21" s="323"/>
      <c r="K21" s="323"/>
      <c r="L21" s="26"/>
    </row>
    <row r="22" spans="1:12" ht="20.100000000000001" customHeight="1">
      <c r="A22" s="19"/>
      <c r="B22" s="160" t="s">
        <v>152</v>
      </c>
      <c r="C22" s="117" t="s">
        <v>959</v>
      </c>
      <c r="D22" s="323">
        <f>+'[2]C 73.00 '!$E$56/1000</f>
        <v>2015147.2506900001</v>
      </c>
      <c r="E22" s="323">
        <f>+'[3]C 73.00 '!$E$56/1000</f>
        <v>2033867.2511500001</v>
      </c>
      <c r="F22" s="323">
        <f>+'[4]C 73.00 '!$E$56/1000</f>
        <v>2026608.6796600001</v>
      </c>
      <c r="G22" s="323">
        <f>+'[5]C 73.00 '!$E$56/1000</f>
        <v>2100100.3301500003</v>
      </c>
      <c r="H22" s="323">
        <f>+'[2]C 73.00 '!$J$56/1000</f>
        <v>182294.75807100002</v>
      </c>
      <c r="I22" s="323">
        <f>+'[3]C 73.00 '!$J$56/1000</f>
        <v>198293.66473249998</v>
      </c>
      <c r="J22" s="323">
        <f>+'[4]C 73.00 '!$J$56/1000</f>
        <v>201034.1258595</v>
      </c>
      <c r="K22" s="323">
        <f>+'[5]C 73.00 '!$J$56/1000</f>
        <v>219735.47672450001</v>
      </c>
      <c r="L22" s="26"/>
    </row>
    <row r="23" spans="1:12" ht="20.100000000000001" customHeight="1">
      <c r="A23" s="19"/>
      <c r="B23" s="160" t="s">
        <v>154</v>
      </c>
      <c r="C23" s="27" t="s">
        <v>960</v>
      </c>
      <c r="D23" s="323">
        <f>+'[2]C 73.00 '!$E$92/1000</f>
        <v>6644.9868299999998</v>
      </c>
      <c r="E23" s="323">
        <f>+'[3]C 73.00 '!$E$92/1000</f>
        <v>317.97596000000004</v>
      </c>
      <c r="F23" s="323">
        <f>+'[4]C 73.00 '!$E$92/1000</f>
        <v>306.93784000000005</v>
      </c>
      <c r="G23" s="323">
        <f>+'[5]C 73.00 '!$E$92/1000</f>
        <v>4334.1995999999999</v>
      </c>
      <c r="H23" s="323">
        <f>+D23</f>
        <v>6644.9868299999998</v>
      </c>
      <c r="I23" s="323">
        <f>+E23</f>
        <v>317.97596000000004</v>
      </c>
      <c r="J23" s="323">
        <f>+F23</f>
        <v>306.93784000000005</v>
      </c>
      <c r="K23" s="323">
        <f>+G23</f>
        <v>4334.1995999999999</v>
      </c>
      <c r="L23" s="26"/>
    </row>
    <row r="24" spans="1:12" ht="20.100000000000001" customHeight="1">
      <c r="A24" s="19"/>
      <c r="B24" s="160" t="s">
        <v>168</v>
      </c>
      <c r="C24" s="27" t="s">
        <v>961</v>
      </c>
      <c r="D24" s="323"/>
      <c r="E24" s="323"/>
      <c r="F24" s="323"/>
      <c r="G24" s="323"/>
      <c r="H24" s="323"/>
      <c r="I24" s="323"/>
      <c r="J24" s="323"/>
      <c r="K24" s="323"/>
      <c r="L24" s="26"/>
    </row>
    <row r="25" spans="1:12" ht="20.100000000000001" customHeight="1">
      <c r="A25" s="19"/>
      <c r="B25" s="160" t="s">
        <v>174</v>
      </c>
      <c r="C25" s="35" t="s">
        <v>962</v>
      </c>
      <c r="D25" s="556"/>
      <c r="E25" s="556"/>
      <c r="F25" s="556"/>
      <c r="G25" s="556"/>
      <c r="H25" s="327">
        <f>+H11+H14+H19+H23</f>
        <v>1909626.6276145002</v>
      </c>
      <c r="I25" s="327">
        <f>+I11+I14+I19+I23</f>
        <v>1805884.7085495</v>
      </c>
      <c r="J25" s="327">
        <f>+J11+J14+J19+J23</f>
        <v>1792069.6181595</v>
      </c>
      <c r="K25" s="327">
        <f>+K11+K14+K19+K23</f>
        <v>1654402.1842230002</v>
      </c>
      <c r="L25" s="26"/>
    </row>
    <row r="26" spans="1:12" ht="20.100000000000001" customHeight="1">
      <c r="A26" s="19"/>
      <c r="B26" s="426" t="s">
        <v>963</v>
      </c>
      <c r="C26" s="426"/>
      <c r="D26" s="426"/>
      <c r="E26" s="426"/>
      <c r="F26" s="426"/>
      <c r="G26" s="426"/>
      <c r="H26" s="426"/>
      <c r="I26" s="426"/>
      <c r="J26" s="426"/>
      <c r="K26" s="426"/>
      <c r="L26" s="26"/>
    </row>
    <row r="27" spans="1:12" ht="20.100000000000001" customHeight="1">
      <c r="A27" s="19"/>
      <c r="B27" s="160" t="s">
        <v>176</v>
      </c>
      <c r="C27" s="27" t="s">
        <v>964</v>
      </c>
      <c r="D27" s="323"/>
      <c r="E27" s="323"/>
      <c r="F27" s="323"/>
      <c r="G27" s="323"/>
      <c r="H27" s="323"/>
      <c r="I27" s="323"/>
      <c r="J27" s="323"/>
      <c r="K27" s="323"/>
      <c r="L27" s="26"/>
    </row>
    <row r="28" spans="1:12" ht="20.100000000000001" customHeight="1">
      <c r="A28" s="19"/>
      <c r="B28" s="160" t="s">
        <v>179</v>
      </c>
      <c r="C28" s="27" t="s">
        <v>965</v>
      </c>
      <c r="D28" s="323">
        <f>+'[2]C 74.00 '!$S$20/1000+'[2]C 74.00 '!$S$13/1000</f>
        <v>222111.13751</v>
      </c>
      <c r="E28" s="323">
        <f>+'[3]C 74.00 '!$F$13/1000+'[3]C 74.00 '!$F$20/1000</f>
        <v>264526.30965999997</v>
      </c>
      <c r="F28" s="323">
        <f>+'[4]C 74.00 '!$F$13/1000+'[4]C 74.00 '!$F$20/1000</f>
        <v>278553.61168000003</v>
      </c>
      <c r="G28" s="323">
        <f>+'[5]C 74.00 '!$F$13/1000+'[5]C 74.00 '!$F$20/1000</f>
        <v>233457.73184999998</v>
      </c>
      <c r="H28" s="323">
        <f>+'[2]C 74.00 '!$S$20/1000+'[2]C 74.00 '!$S$13/1000</f>
        <v>222111.13751</v>
      </c>
      <c r="I28" s="323">
        <f>+'[3]C 74.00 '!$S$20/1000+'[3]C 74.00 '!$S$13/1000</f>
        <v>252809.09324999998</v>
      </c>
      <c r="J28" s="323">
        <f>+'[4]C 74.00 '!$S$13/1000+'[4]C 74.00 '!$S$20/1000</f>
        <v>265497.41717500001</v>
      </c>
      <c r="K28" s="323">
        <f>+'[5]C 74.00 '!$S$13/1000+'[5]C 74.00 '!$S$20/1000</f>
        <v>215289.67832000001</v>
      </c>
      <c r="L28" s="26"/>
    </row>
    <row r="29" spans="1:12" ht="20.100000000000001" customHeight="1">
      <c r="A29" s="19"/>
      <c r="B29" s="160" t="s">
        <v>181</v>
      </c>
      <c r="C29" s="27" t="s">
        <v>966</v>
      </c>
      <c r="D29" s="323">
        <f>SUM('[2]C 74.00 '!$F$30:$F$35)/1000</f>
        <v>9232.1993299999995</v>
      </c>
      <c r="E29" s="323">
        <f>SUM('[3]C 74.00 '!$F$30:$F$35)/1000</f>
        <v>2531.70903</v>
      </c>
      <c r="F29" s="323">
        <f>SUM('[4]C 74.00 '!$F$30:$F$35)/1000</f>
        <v>102193.78759000001</v>
      </c>
      <c r="G29" s="323">
        <f>SUM('[5]C 74.00 '!$F$30:$F$35)/1000</f>
        <v>6508.8773700000002</v>
      </c>
      <c r="H29" s="323">
        <f>SUM('[2]C 74.00 '!$S$30:$S$35)/1000</f>
        <v>9228.1991220000018</v>
      </c>
      <c r="I29" s="323">
        <f>SUM('[3]C 74.00 '!$S$30:$S$35)/1000</f>
        <v>2525.7290380000004</v>
      </c>
      <c r="J29" s="323">
        <f>SUM('[4]C 74.00 '!$S$30:$S$35)/1000</f>
        <v>102188.597606</v>
      </c>
      <c r="K29" s="323">
        <f>SUM('[5]C 74.00 '!$S$30:$S$35)/1000</f>
        <v>6502.9534580000009</v>
      </c>
      <c r="L29" s="26"/>
    </row>
    <row r="30" spans="1:12" ht="75" customHeight="1">
      <c r="A30" s="19"/>
      <c r="B30" s="29" t="s">
        <v>967</v>
      </c>
      <c r="C30" s="27" t="s">
        <v>968</v>
      </c>
      <c r="D30" s="204"/>
      <c r="E30" s="205"/>
      <c r="F30" s="205"/>
      <c r="G30" s="206"/>
      <c r="H30" s="324"/>
      <c r="I30" s="324"/>
      <c r="J30" s="324"/>
      <c r="K30" s="324"/>
      <c r="L30" s="26"/>
    </row>
    <row r="31" spans="1:12" ht="30" customHeight="1">
      <c r="A31" s="19"/>
      <c r="B31" s="29" t="s">
        <v>969</v>
      </c>
      <c r="C31" s="27" t="s">
        <v>970</v>
      </c>
      <c r="D31" s="207"/>
      <c r="E31" s="208"/>
      <c r="F31" s="208"/>
      <c r="G31" s="209"/>
      <c r="H31" s="324"/>
      <c r="I31" s="324"/>
      <c r="J31" s="324"/>
      <c r="K31" s="324"/>
      <c r="L31" s="26"/>
    </row>
    <row r="32" spans="1:12" ht="20.100000000000001" customHeight="1">
      <c r="A32" s="19"/>
      <c r="B32" s="160" t="s">
        <v>183</v>
      </c>
      <c r="C32" s="35" t="s">
        <v>971</v>
      </c>
      <c r="D32" s="327">
        <f>+D28+D29</f>
        <v>231343.33684</v>
      </c>
      <c r="E32" s="327"/>
      <c r="F32" s="327"/>
      <c r="G32" s="327"/>
      <c r="H32" s="327">
        <f>+H28+H29</f>
        <v>231339.33663199999</v>
      </c>
      <c r="I32" s="327">
        <f>+I28+I29</f>
        <v>255334.82228799997</v>
      </c>
      <c r="J32" s="327">
        <f>+J28+J29</f>
        <v>367686.01478099998</v>
      </c>
      <c r="K32" s="327">
        <f>+K28+K29</f>
        <v>221792.63177800001</v>
      </c>
      <c r="L32" s="26"/>
    </row>
    <row r="33" spans="1:12" ht="31.5" customHeight="1">
      <c r="A33" s="19"/>
      <c r="B33" s="27" t="s">
        <v>260</v>
      </c>
      <c r="C33" s="117" t="s">
        <v>972</v>
      </c>
      <c r="D33" s="323"/>
      <c r="E33" s="323"/>
      <c r="F33" s="323"/>
      <c r="G33" s="323"/>
      <c r="H33" s="323"/>
      <c r="I33" s="323"/>
      <c r="J33" s="323"/>
      <c r="K33" s="323"/>
      <c r="L33" s="26"/>
    </row>
    <row r="34" spans="1:12" ht="27.75" customHeight="1">
      <c r="A34" s="19"/>
      <c r="B34" s="27" t="s">
        <v>262</v>
      </c>
      <c r="C34" s="117" t="s">
        <v>973</v>
      </c>
      <c r="D34" s="323"/>
      <c r="E34" s="323"/>
      <c r="F34" s="323"/>
      <c r="G34" s="323"/>
      <c r="H34" s="323"/>
      <c r="I34" s="323"/>
      <c r="J34" s="323"/>
      <c r="K34" s="323"/>
      <c r="L34" s="26"/>
    </row>
    <row r="35" spans="1:12" ht="20.100000000000001" customHeight="1">
      <c r="A35" s="19"/>
      <c r="B35" s="27" t="s">
        <v>264</v>
      </c>
      <c r="C35" s="117" t="s">
        <v>974</v>
      </c>
      <c r="D35" s="323">
        <f>+D32</f>
        <v>231343.33684</v>
      </c>
      <c r="E35" s="323"/>
      <c r="F35" s="323"/>
      <c r="G35" s="323"/>
      <c r="H35" s="323">
        <f>+H32</f>
        <v>231339.33663199999</v>
      </c>
      <c r="I35" s="323">
        <f>+I32</f>
        <v>255334.82228799997</v>
      </c>
      <c r="J35" s="323">
        <f>+J32</f>
        <v>367686.01478099998</v>
      </c>
      <c r="K35" s="323">
        <f>+K32</f>
        <v>221792.63177800001</v>
      </c>
      <c r="L35" s="26"/>
    </row>
    <row r="36" spans="1:12" ht="20.100000000000001" customHeight="1">
      <c r="A36" s="19"/>
      <c r="B36" s="557" t="s">
        <v>975</v>
      </c>
      <c r="C36" s="557"/>
      <c r="D36" s="557"/>
      <c r="E36" s="557"/>
      <c r="F36" s="557"/>
      <c r="G36" s="557"/>
      <c r="H36" s="557"/>
      <c r="I36" s="557"/>
      <c r="J36" s="557"/>
      <c r="K36" s="557"/>
      <c r="L36" s="26"/>
    </row>
    <row r="37" spans="1:12" ht="20.100000000000001" customHeight="1">
      <c r="A37" s="19"/>
      <c r="B37" s="93" t="s">
        <v>976</v>
      </c>
      <c r="C37" s="126" t="s">
        <v>977</v>
      </c>
      <c r="D37" s="552"/>
      <c r="E37" s="552"/>
      <c r="F37" s="552"/>
      <c r="G37" s="552"/>
      <c r="H37" s="323">
        <f>+H9</f>
        <v>3492553.5225526001</v>
      </c>
      <c r="I37" s="323">
        <f>+I9</f>
        <v>3390356.4150856999</v>
      </c>
      <c r="J37" s="323">
        <f>+J9</f>
        <v>3364450.0333727999</v>
      </c>
      <c r="K37" s="323">
        <f>+K9</f>
        <v>2984674.0653317999</v>
      </c>
      <c r="L37" s="26"/>
    </row>
    <row r="38" spans="1:12" ht="20.100000000000001" customHeight="1">
      <c r="A38" s="19"/>
      <c r="B38" s="125" t="s">
        <v>211</v>
      </c>
      <c r="C38" s="126" t="s">
        <v>978</v>
      </c>
      <c r="D38" s="552"/>
      <c r="E38" s="552"/>
      <c r="F38" s="552"/>
      <c r="G38" s="552"/>
      <c r="H38" s="323">
        <f>+H25-H32</f>
        <v>1678287.2909825002</v>
      </c>
      <c r="I38" s="323">
        <f>+I25-I32</f>
        <v>1550549.8862615</v>
      </c>
      <c r="J38" s="323">
        <f>+J25-J32</f>
        <v>1424383.6033784999</v>
      </c>
      <c r="K38" s="323">
        <f>+K25-K32</f>
        <v>1432609.5524450003</v>
      </c>
      <c r="L38" s="26"/>
    </row>
    <row r="39" spans="1:12" ht="20.100000000000001" customHeight="1">
      <c r="A39" s="19"/>
      <c r="B39" s="125" t="s">
        <v>215</v>
      </c>
      <c r="C39" s="126" t="s">
        <v>979</v>
      </c>
      <c r="D39" s="552"/>
      <c r="E39" s="552"/>
      <c r="F39" s="552"/>
      <c r="G39" s="552"/>
      <c r="H39" s="359">
        <f>+H37/H38</f>
        <v>2.081022445512291</v>
      </c>
      <c r="I39" s="359">
        <f>+I37/I38</f>
        <v>2.1865510069205971</v>
      </c>
      <c r="J39" s="359">
        <f>+J37/J38</f>
        <v>2.3620392887089197</v>
      </c>
      <c r="K39" s="359">
        <f>+K37/K38</f>
        <v>2.0833827753262768</v>
      </c>
      <c r="L39" s="26"/>
    </row>
    <row r="40" spans="1:12">
      <c r="D40" s="10"/>
      <c r="E40" s="10"/>
      <c r="F40" s="10"/>
      <c r="G40" s="10"/>
      <c r="H40" s="10"/>
      <c r="I40" s="10"/>
      <c r="J40" s="10"/>
      <c r="K40" s="10"/>
      <c r="L40" s="10"/>
    </row>
    <row r="42" spans="1:12">
      <c r="H42" s="222"/>
    </row>
  </sheetData>
  <sheetProtection algorithmName="SHA-512" hashValue="v4HI/oprvLCg0CxyJAYZZMWO6BoqApEqlzs8wzLzzSV40thFew3uNaIMRSNHKPHFMQzV+MT3yDAVwaD3SNNS8g==" saltValue="LfsCVVtsgpjQTarL6Sh6pg==" spinCount="100000" sheet="1" selectLockedCells="1" sort="0" autoFilter="0" selectUnlockedCells="1"/>
  <mergeCells count="12">
    <mergeCell ref="D18:G18"/>
    <mergeCell ref="D25:G25"/>
    <mergeCell ref="B26:K26"/>
    <mergeCell ref="B36:K36"/>
    <mergeCell ref="D37:G39"/>
    <mergeCell ref="B10:K10"/>
    <mergeCell ref="B2:K2"/>
    <mergeCell ref="D5:G5"/>
    <mergeCell ref="H5:K5"/>
    <mergeCell ref="B8:K8"/>
    <mergeCell ref="D9:G9"/>
    <mergeCell ref="B5:C5"/>
  </mergeCells>
  <pageMargins left="0.7" right="0.7" top="0.75" bottom="0.75" header="0.3" footer="0.3"/>
  <ignoredErrors>
    <ignoredError sqref="D11:K25 D28:K35 H37:K39" unlockedFormula="1"/>
  </ignoredErrors>
  <legacy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45"/>
  <sheetViews>
    <sheetView showGridLines="0" zoomScale="80" zoomScaleNormal="80" workbookViewId="0">
      <pane xSplit="3" ySplit="6" topLeftCell="D7" activePane="bottomRight" state="frozen"/>
      <selection activeCell="D37" sqref="D37:G39"/>
      <selection pane="topRight" activeCell="D37" sqref="D37:G39"/>
      <selection pane="bottomLeft" activeCell="D37" sqref="D37:G39"/>
      <selection pane="bottomRight" activeCell="B2" sqref="B2:H2"/>
    </sheetView>
  </sheetViews>
  <sheetFormatPr defaultRowHeight="15"/>
  <cols>
    <col min="1" max="1" width="3.7109375" style="12" customWidth="1"/>
    <col min="2" max="2" width="7.140625" style="12" customWidth="1"/>
    <col min="3" max="3" width="73.42578125" style="12" customWidth="1"/>
    <col min="4" max="8" width="25.7109375" style="12" customWidth="1"/>
    <col min="9" max="9" width="22.7109375" style="12" customWidth="1"/>
    <col min="10" max="16384" width="9.140625" style="12"/>
  </cols>
  <sheetData>
    <row r="1" spans="1:9" ht="20.100000000000001" customHeight="1">
      <c r="A1" s="14"/>
      <c r="B1" s="18"/>
      <c r="C1" s="18"/>
      <c r="D1" s="18"/>
      <c r="E1" s="18"/>
      <c r="F1" s="18"/>
      <c r="G1" s="18"/>
      <c r="H1" s="18"/>
      <c r="I1" s="14"/>
    </row>
    <row r="2" spans="1:9" ht="20.100000000000001" customHeight="1">
      <c r="A2" s="19"/>
      <c r="B2" s="528" t="s">
        <v>980</v>
      </c>
      <c r="C2" s="529"/>
      <c r="D2" s="529"/>
      <c r="E2" s="529"/>
      <c r="F2" s="529"/>
      <c r="G2" s="529"/>
      <c r="H2" s="530"/>
      <c r="I2" s="20"/>
    </row>
    <row r="3" spans="1:9" ht="20.100000000000001" customHeight="1">
      <c r="A3" s="14"/>
      <c r="B3" s="85"/>
      <c r="C3" s="85"/>
      <c r="D3" s="85"/>
      <c r="E3" s="59"/>
      <c r="F3" s="59"/>
      <c r="G3" s="59"/>
      <c r="H3" s="59"/>
      <c r="I3" s="14"/>
    </row>
    <row r="4" spans="1:9" ht="20.100000000000001" customHeight="1">
      <c r="A4" s="19"/>
      <c r="B4" s="559"/>
      <c r="C4" s="560"/>
      <c r="D4" s="29" t="s">
        <v>102</v>
      </c>
      <c r="E4" s="29" t="s">
        <v>103</v>
      </c>
      <c r="F4" s="29" t="s">
        <v>104</v>
      </c>
      <c r="G4" s="29" t="s">
        <v>105</v>
      </c>
      <c r="H4" s="93" t="s">
        <v>106</v>
      </c>
      <c r="I4" s="20"/>
    </row>
    <row r="5" spans="1:9" ht="20.100000000000001" customHeight="1">
      <c r="A5" s="19"/>
      <c r="B5" s="561" t="s">
        <v>1173</v>
      </c>
      <c r="C5" s="562"/>
      <c r="D5" s="487" t="s">
        <v>981</v>
      </c>
      <c r="E5" s="489"/>
      <c r="F5" s="489"/>
      <c r="G5" s="488"/>
      <c r="H5" s="521" t="s">
        <v>982</v>
      </c>
      <c r="I5" s="20"/>
    </row>
    <row r="6" spans="1:9" ht="20.100000000000001" customHeight="1">
      <c r="A6" s="19"/>
      <c r="B6" s="563"/>
      <c r="C6" s="564"/>
      <c r="D6" s="24" t="s">
        <v>983</v>
      </c>
      <c r="E6" s="24" t="s">
        <v>984</v>
      </c>
      <c r="F6" s="24" t="s">
        <v>985</v>
      </c>
      <c r="G6" s="24" t="s">
        <v>986</v>
      </c>
      <c r="H6" s="523"/>
      <c r="I6" s="20"/>
    </row>
    <row r="7" spans="1:9" ht="20.100000000000001" customHeight="1">
      <c r="A7" s="19"/>
      <c r="B7" s="165" t="s">
        <v>98</v>
      </c>
      <c r="C7" s="166" t="s">
        <v>987</v>
      </c>
      <c r="D7" s="323">
        <f>+D8</f>
        <v>2694032.9654099997</v>
      </c>
      <c r="E7" s="324"/>
      <c r="F7" s="324"/>
      <c r="G7" s="324"/>
      <c r="H7" s="323">
        <f>+D7</f>
        <v>2694032.9654099997</v>
      </c>
      <c r="I7" s="26"/>
    </row>
    <row r="8" spans="1:9" ht="20.100000000000001" customHeight="1">
      <c r="A8" s="19"/>
      <c r="B8" s="125" t="s">
        <v>109</v>
      </c>
      <c r="C8" s="185" t="s">
        <v>988</v>
      </c>
      <c r="D8" s="323">
        <f>+'[6]C81 - Total'!$G$11/1000</f>
        <v>2694032.9654099997</v>
      </c>
      <c r="E8" s="324"/>
      <c r="F8" s="324"/>
      <c r="G8" s="324"/>
      <c r="H8" s="323">
        <f>+D8</f>
        <v>2694032.9654099997</v>
      </c>
      <c r="I8" s="26"/>
    </row>
    <row r="9" spans="1:9" ht="20.100000000000001" customHeight="1">
      <c r="A9" s="19"/>
      <c r="B9" s="125" t="s">
        <v>111</v>
      </c>
      <c r="C9" s="185" t="s">
        <v>989</v>
      </c>
      <c r="D9" s="210"/>
      <c r="E9" s="324"/>
      <c r="F9" s="324"/>
      <c r="G9" s="324"/>
      <c r="H9" s="323"/>
      <c r="I9" s="26"/>
    </row>
    <row r="10" spans="1:9" ht="20.100000000000001" customHeight="1">
      <c r="A10" s="19"/>
      <c r="B10" s="157" t="s">
        <v>114</v>
      </c>
      <c r="C10" s="166" t="s">
        <v>990</v>
      </c>
      <c r="D10" s="210"/>
      <c r="E10" s="323">
        <f>+E11+E12</f>
        <v>3807812.5629303092</v>
      </c>
      <c r="F10" s="323">
        <f>+F11+F12</f>
        <v>113482.01024</v>
      </c>
      <c r="G10" s="323">
        <f>+G11+G12</f>
        <v>4460511.6329299994</v>
      </c>
      <c r="H10" s="323">
        <f>+H11+H12</f>
        <v>8049607.7449962785</v>
      </c>
      <c r="I10" s="26"/>
    </row>
    <row r="11" spans="1:9" ht="20.100000000000001" customHeight="1">
      <c r="A11" s="19"/>
      <c r="B11" s="125" t="s">
        <v>117</v>
      </c>
      <c r="C11" s="185" t="s">
        <v>949</v>
      </c>
      <c r="D11" s="210"/>
      <c r="E11" s="323">
        <f>+'[6]C81 - Total'!E17/1000</f>
        <v>1198619.7657000001</v>
      </c>
      <c r="F11" s="323">
        <f>+'[6]C81 - Total'!F17/1000</f>
        <v>0.15856000000000001</v>
      </c>
      <c r="G11" s="323">
        <f>+'[6]C81 - Total'!G17/1000</f>
        <v>3070630.1024699998</v>
      </c>
      <c r="H11" s="323">
        <f>+'[6]C81 - Total'!N17/1000</f>
        <v>4209319.0305169998</v>
      </c>
      <c r="I11" s="26"/>
    </row>
    <row r="12" spans="1:9" ht="20.100000000000001" customHeight="1">
      <c r="A12" s="19"/>
      <c r="B12" s="125" t="s">
        <v>119</v>
      </c>
      <c r="C12" s="185" t="s">
        <v>950</v>
      </c>
      <c r="D12" s="210"/>
      <c r="E12" s="323">
        <f>+'[6]C81 - Total'!E19/1000</f>
        <v>2609192.7972303093</v>
      </c>
      <c r="F12" s="323">
        <f>+'[6]C81 - Total'!F19/1000</f>
        <v>113481.85168000001</v>
      </c>
      <c r="G12" s="323">
        <f>+'[6]C81 - Total'!G19/1000</f>
        <v>1389881.53046</v>
      </c>
      <c r="H12" s="323">
        <f>+'[6]C81 - Total'!N19/1000</f>
        <v>3840288.7144792788</v>
      </c>
      <c r="I12" s="26"/>
    </row>
    <row r="13" spans="1:9" ht="20.100000000000001" customHeight="1">
      <c r="A13" s="19"/>
      <c r="B13" s="157" t="s">
        <v>121</v>
      </c>
      <c r="C13" s="166" t="s">
        <v>991</v>
      </c>
      <c r="D13" s="210"/>
      <c r="E13" s="323"/>
      <c r="F13" s="324"/>
      <c r="G13" s="324"/>
      <c r="H13" s="323"/>
      <c r="I13" s="26"/>
    </row>
    <row r="14" spans="1:9" ht="20.100000000000001" customHeight="1">
      <c r="A14" s="19"/>
      <c r="B14" s="125" t="s">
        <v>133</v>
      </c>
      <c r="C14" s="185" t="s">
        <v>992</v>
      </c>
      <c r="D14" s="210"/>
      <c r="E14" s="323"/>
      <c r="F14" s="324"/>
      <c r="G14" s="324"/>
      <c r="H14" s="323"/>
      <c r="I14" s="26"/>
    </row>
    <row r="15" spans="1:9" ht="20.100000000000001" customHeight="1">
      <c r="A15" s="19"/>
      <c r="B15" s="125" t="s">
        <v>137</v>
      </c>
      <c r="C15" s="185" t="s">
        <v>993</v>
      </c>
      <c r="D15" s="210"/>
      <c r="E15" s="323">
        <f>+'[6]C81 - Total'!E21/1000</f>
        <v>1629451.6232100001</v>
      </c>
      <c r="F15" s="323">
        <f>+'[6]C81 - Total'!F21/1000</f>
        <v>77564.077180000008</v>
      </c>
      <c r="G15" s="323">
        <f>+'[6]C81 - Total'!G21/1000</f>
        <v>319363.45157999999</v>
      </c>
      <c r="H15" s="323">
        <f>+'[6]C81 - Total'!N21/1000</f>
        <v>1172871.3017750001</v>
      </c>
      <c r="I15" s="26"/>
    </row>
    <row r="16" spans="1:9" ht="20.100000000000001" customHeight="1">
      <c r="A16" s="19"/>
      <c r="B16" s="157" t="s">
        <v>141</v>
      </c>
      <c r="C16" s="166" t="s">
        <v>994</v>
      </c>
      <c r="D16" s="210"/>
      <c r="E16" s="323">
        <f>+'[6]C81 - Total'!E38/1000</f>
        <v>300285.12761999998</v>
      </c>
      <c r="F16" s="323">
        <f>+'[6]C81 - Total'!F38/1000</f>
        <v>8253.49251</v>
      </c>
      <c r="G16" s="323">
        <f>+'[6]C81 - Total'!G38/1000</f>
        <v>1104.7921899999999</v>
      </c>
      <c r="H16" s="323">
        <f>+'[6]C81 - Total'!N38/1000</f>
        <v>5231.5384450000001</v>
      </c>
      <c r="I16" s="26"/>
    </row>
    <row r="17" spans="1:9" ht="20.100000000000001" customHeight="1">
      <c r="A17" s="19"/>
      <c r="B17" s="157" t="s">
        <v>145</v>
      </c>
      <c r="C17" s="166" t="s">
        <v>995</v>
      </c>
      <c r="D17" s="323">
        <v>0</v>
      </c>
      <c r="E17" s="323">
        <f>+'[6]C81 - Total'!$E$47/1000</f>
        <v>220415.95464999854</v>
      </c>
      <c r="F17" s="324"/>
      <c r="G17" s="324"/>
      <c r="H17" s="323">
        <f>+'[6]C81 - Total'!$N$47/1000</f>
        <v>0</v>
      </c>
      <c r="I17" s="26"/>
    </row>
    <row r="18" spans="1:9" ht="20.100000000000001" customHeight="1">
      <c r="A18" s="19"/>
      <c r="B18" s="125" t="s">
        <v>149</v>
      </c>
      <c r="C18" s="185" t="s">
        <v>996</v>
      </c>
      <c r="D18" s="323">
        <v>0</v>
      </c>
      <c r="E18" s="210"/>
      <c r="F18" s="210"/>
      <c r="G18" s="210"/>
      <c r="H18" s="211"/>
      <c r="I18" s="26"/>
    </row>
    <row r="19" spans="1:9" ht="20.100000000000001" customHeight="1">
      <c r="A19" s="19"/>
      <c r="B19" s="125" t="s">
        <v>152</v>
      </c>
      <c r="C19" s="185" t="s">
        <v>997</v>
      </c>
      <c r="D19" s="210"/>
      <c r="E19" s="323">
        <f>+'[6]C81 - Total'!$E$47/1000</f>
        <v>220415.95464999854</v>
      </c>
      <c r="F19" s="324"/>
      <c r="G19" s="324"/>
      <c r="H19" s="323">
        <v>0</v>
      </c>
      <c r="I19" s="26"/>
    </row>
    <row r="20" spans="1:9" ht="20.100000000000001" customHeight="1">
      <c r="A20" s="19"/>
      <c r="B20" s="123" t="s">
        <v>154</v>
      </c>
      <c r="C20" s="35" t="s">
        <v>998</v>
      </c>
      <c r="D20" s="212"/>
      <c r="E20" s="212"/>
      <c r="F20" s="212"/>
      <c r="G20" s="212"/>
      <c r="H20" s="327">
        <f>+H7+H10+H15+H16+H17</f>
        <v>11921743.550626278</v>
      </c>
      <c r="I20" s="26"/>
    </row>
    <row r="21" spans="1:9" ht="20.100000000000001" customHeight="1">
      <c r="A21" s="19"/>
      <c r="B21" s="558" t="s">
        <v>999</v>
      </c>
      <c r="C21" s="558"/>
      <c r="D21" s="558"/>
      <c r="E21" s="558"/>
      <c r="F21" s="558"/>
      <c r="G21" s="558"/>
      <c r="H21" s="558"/>
      <c r="I21" s="26"/>
    </row>
    <row r="22" spans="1:9" ht="20.100000000000001" customHeight="1">
      <c r="A22" s="19"/>
      <c r="B22" s="157" t="s">
        <v>168</v>
      </c>
      <c r="C22" s="159" t="s">
        <v>946</v>
      </c>
      <c r="D22" s="213"/>
      <c r="E22" s="269"/>
      <c r="F22" s="269"/>
      <c r="G22" s="269"/>
      <c r="H22" s="357">
        <f>+'[6]C80 - Total'!$Q$17/1000</f>
        <v>195681.31877740001</v>
      </c>
      <c r="I22" s="26"/>
    </row>
    <row r="23" spans="1:9" ht="20.100000000000001" customHeight="1">
      <c r="A23" s="19"/>
      <c r="B23" s="171" t="s">
        <v>1000</v>
      </c>
      <c r="C23" s="166" t="s">
        <v>1001</v>
      </c>
      <c r="D23" s="213"/>
      <c r="E23" s="337">
        <v>0</v>
      </c>
      <c r="F23" s="337">
        <v>0</v>
      </c>
      <c r="G23" s="337">
        <v>0</v>
      </c>
      <c r="H23" s="337">
        <v>0</v>
      </c>
      <c r="I23" s="26"/>
    </row>
    <row r="24" spans="1:9" ht="20.100000000000001" customHeight="1">
      <c r="A24" s="19"/>
      <c r="B24" s="157" t="s">
        <v>174</v>
      </c>
      <c r="C24" s="166" t="s">
        <v>1002</v>
      </c>
      <c r="D24" s="213"/>
      <c r="E24" s="337">
        <v>0</v>
      </c>
      <c r="F24" s="337">
        <v>0</v>
      </c>
      <c r="G24" s="337">
        <v>0</v>
      </c>
      <c r="H24" s="337">
        <v>0</v>
      </c>
      <c r="I24" s="26"/>
    </row>
    <row r="25" spans="1:9" ht="20.100000000000001" customHeight="1">
      <c r="A25" s="19"/>
      <c r="B25" s="157" t="s">
        <v>176</v>
      </c>
      <c r="C25" s="166" t="s">
        <v>1003</v>
      </c>
      <c r="D25" s="213"/>
      <c r="E25" s="337">
        <f>(+'[6]C80 - Total'!E65+'[6]C80 - Total'!E71-'[6]C80 - Total'!E72-'[6]C80 - Total'!E83)/1000</f>
        <v>1095450.8517999998</v>
      </c>
      <c r="F25" s="337">
        <f>(+'[6]C80 - Total'!F65+'[6]C80 - Total'!F71-'[6]C80 - Total'!F72-'[6]C80 - Total'!F83)/1000</f>
        <v>822530.24864999996</v>
      </c>
      <c r="G25" s="337">
        <f>(+'[6]C80 - Total'!G65+'[6]C80 - Total'!G71-'[6]C80 - Total'!G72-'[6]C80 - Total'!G83)/1000</f>
        <v>7715702.0404399047</v>
      </c>
      <c r="H25" s="337">
        <f>(+'[6]C80 - Total'!Q65+'[6]C80 - Total'!Q71-'[6]C80 - Total'!Q72-'[6]C80 - Total'!Q83)/1000</f>
        <v>6601418.6880799178</v>
      </c>
      <c r="I25" s="26"/>
    </row>
    <row r="26" spans="1:9" ht="30" customHeight="1">
      <c r="A26" s="19"/>
      <c r="B26" s="125" t="s">
        <v>179</v>
      </c>
      <c r="C26" s="185" t="s">
        <v>1004</v>
      </c>
      <c r="D26" s="213"/>
      <c r="E26" s="337">
        <v>0</v>
      </c>
      <c r="F26" s="337">
        <v>0</v>
      </c>
      <c r="G26" s="337">
        <v>0</v>
      </c>
      <c r="H26" s="337">
        <v>0</v>
      </c>
      <c r="I26" s="26"/>
    </row>
    <row r="27" spans="1:9" ht="30" customHeight="1">
      <c r="A27" s="19"/>
      <c r="B27" s="125" t="s">
        <v>181</v>
      </c>
      <c r="C27" s="185" t="s">
        <v>1005</v>
      </c>
      <c r="D27" s="213"/>
      <c r="E27" s="337">
        <v>0</v>
      </c>
      <c r="F27" s="337">
        <v>0</v>
      </c>
      <c r="G27" s="337">
        <v>0</v>
      </c>
      <c r="H27" s="337">
        <v>0</v>
      </c>
      <c r="I27" s="26"/>
    </row>
    <row r="28" spans="1:9" ht="30" customHeight="1">
      <c r="A28" s="19"/>
      <c r="B28" s="125" t="s">
        <v>183</v>
      </c>
      <c r="C28" s="185" t="s">
        <v>1006</v>
      </c>
      <c r="D28" s="213"/>
      <c r="E28" s="337">
        <v>773145.0215899999</v>
      </c>
      <c r="F28" s="337">
        <v>539711.75203999993</v>
      </c>
      <c r="G28" s="337">
        <v>3537717.9359099041</v>
      </c>
      <c r="H28" s="337">
        <v>6204320.6211919198</v>
      </c>
      <c r="I28" s="26"/>
    </row>
    <row r="29" spans="1:9" ht="30" customHeight="1">
      <c r="A29" s="19"/>
      <c r="B29" s="125" t="s">
        <v>210</v>
      </c>
      <c r="C29" s="186" t="s">
        <v>1007</v>
      </c>
      <c r="D29" s="213"/>
      <c r="E29" s="337">
        <v>190118.78753999999</v>
      </c>
      <c r="F29" s="337">
        <v>122620.40170999999</v>
      </c>
      <c r="G29" s="337">
        <v>4639221.44092</v>
      </c>
      <c r="H29" s="337">
        <v>3343576.3627275</v>
      </c>
      <c r="I29" s="26"/>
    </row>
    <row r="30" spans="1:9" ht="20.100000000000001" customHeight="1">
      <c r="A30" s="19"/>
      <c r="B30" s="125" t="s">
        <v>211</v>
      </c>
      <c r="C30" s="185" t="s">
        <v>1008</v>
      </c>
      <c r="D30" s="213"/>
      <c r="E30" s="337">
        <v>208136.76546</v>
      </c>
      <c r="F30" s="337">
        <v>259298.48896000002</v>
      </c>
      <c r="G30" s="337">
        <v>7135889.0925600007</v>
      </c>
      <c r="H30" s="337"/>
      <c r="I30" s="26"/>
    </row>
    <row r="31" spans="1:9" ht="30" customHeight="1">
      <c r="A31" s="19"/>
      <c r="B31" s="125" t="s">
        <v>215</v>
      </c>
      <c r="C31" s="186" t="s">
        <v>1007</v>
      </c>
      <c r="D31" s="213"/>
      <c r="E31" s="337">
        <v>104068.38273</v>
      </c>
      <c r="F31" s="337">
        <v>129649.24448000001</v>
      </c>
      <c r="G31" s="337">
        <v>3567944.5462800004</v>
      </c>
      <c r="H31" s="337">
        <v>0</v>
      </c>
      <c r="I31" s="26"/>
    </row>
    <row r="32" spans="1:9" ht="45" customHeight="1">
      <c r="A32" s="19"/>
      <c r="B32" s="125" t="s">
        <v>223</v>
      </c>
      <c r="C32" s="185" t="s">
        <v>1009</v>
      </c>
      <c r="D32" s="213"/>
      <c r="E32" s="337">
        <v>207556.31379999971</v>
      </c>
      <c r="F32" s="337">
        <v>228.62960000000001</v>
      </c>
      <c r="G32" s="337">
        <v>18551.334629999965</v>
      </c>
      <c r="H32" s="337">
        <v>122336.96187599983</v>
      </c>
      <c r="I32" s="26"/>
    </row>
    <row r="33" spans="1:9" ht="20.100000000000001" customHeight="1">
      <c r="A33" s="19"/>
      <c r="B33" s="157" t="s">
        <v>225</v>
      </c>
      <c r="C33" s="166" t="s">
        <v>1010</v>
      </c>
      <c r="D33" s="213"/>
      <c r="E33" s="337">
        <v>0</v>
      </c>
      <c r="F33" s="337">
        <v>0</v>
      </c>
      <c r="G33" s="337">
        <v>0</v>
      </c>
      <c r="H33" s="337"/>
      <c r="I33" s="26"/>
    </row>
    <row r="34" spans="1:9" ht="20.100000000000001" customHeight="1">
      <c r="A34" s="19"/>
      <c r="B34" s="157" t="s">
        <v>226</v>
      </c>
      <c r="C34" s="166" t="s">
        <v>1011</v>
      </c>
      <c r="D34" s="338"/>
      <c r="E34" s="337"/>
      <c r="F34" s="337"/>
      <c r="G34" s="337"/>
      <c r="H34" s="337"/>
      <c r="I34" s="26"/>
    </row>
    <row r="35" spans="1:9" ht="20.100000000000001" customHeight="1">
      <c r="A35" s="19"/>
      <c r="B35" s="125" t="s">
        <v>227</v>
      </c>
      <c r="C35" s="185" t="s">
        <v>1012</v>
      </c>
      <c r="D35" s="213"/>
      <c r="E35" s="213"/>
      <c r="F35" s="213"/>
      <c r="G35" s="337">
        <v>0</v>
      </c>
      <c r="H35" s="337"/>
      <c r="I35" s="26"/>
    </row>
    <row r="36" spans="1:9" ht="30" customHeight="1">
      <c r="A36" s="19"/>
      <c r="B36" s="125" t="s">
        <v>228</v>
      </c>
      <c r="C36" s="185" t="s">
        <v>1013</v>
      </c>
      <c r="D36" s="213"/>
      <c r="E36" s="337"/>
      <c r="F36" s="338"/>
      <c r="G36" s="338"/>
      <c r="H36" s="338"/>
      <c r="I36" s="26"/>
    </row>
    <row r="37" spans="1:9" ht="20.100000000000001" customHeight="1">
      <c r="A37" s="19"/>
      <c r="B37" s="125" t="s">
        <v>229</v>
      </c>
      <c r="C37" s="187" t="s">
        <v>1014</v>
      </c>
      <c r="D37" s="213"/>
      <c r="E37" s="337">
        <v>16887.685550000002</v>
      </c>
      <c r="F37" s="213"/>
      <c r="G37" s="213"/>
      <c r="H37" s="337">
        <v>16887.685550000002</v>
      </c>
      <c r="I37" s="26"/>
    </row>
    <row r="38" spans="1:9" ht="20.100000000000001" customHeight="1">
      <c r="A38" s="19"/>
      <c r="B38" s="125" t="s">
        <v>282</v>
      </c>
      <c r="C38" s="185" t="s">
        <v>1015</v>
      </c>
      <c r="D38" s="213"/>
      <c r="E38" s="337">
        <v>0</v>
      </c>
      <c r="F38" s="213"/>
      <c r="G38" s="213"/>
      <c r="H38" s="337">
        <v>0</v>
      </c>
      <c r="I38" s="26"/>
    </row>
    <row r="39" spans="1:9" ht="20.100000000000001" customHeight="1">
      <c r="A39" s="19"/>
      <c r="B39" s="125" t="s">
        <v>283</v>
      </c>
      <c r="C39" s="185" t="s">
        <v>1016</v>
      </c>
      <c r="D39" s="213"/>
      <c r="E39" s="337">
        <v>6240.6814400000003</v>
      </c>
      <c r="F39" s="337">
        <v>15547.95873</v>
      </c>
      <c r="G39" s="337">
        <v>324977.93055000243</v>
      </c>
      <c r="H39" s="337">
        <v>346763.78955000243</v>
      </c>
      <c r="I39" s="26"/>
    </row>
    <row r="40" spans="1:9" ht="20.100000000000001" customHeight="1">
      <c r="A40" s="19"/>
      <c r="B40" s="157" t="s">
        <v>285</v>
      </c>
      <c r="C40" s="166" t="s">
        <v>1017</v>
      </c>
      <c r="D40" s="213"/>
      <c r="E40" s="337">
        <v>776571.15321000025</v>
      </c>
      <c r="F40" s="337">
        <v>611195.22292999993</v>
      </c>
      <c r="G40" s="337">
        <v>627380.87455000007</v>
      </c>
      <c r="H40" s="337">
        <v>117111.18413200001</v>
      </c>
      <c r="I40" s="26"/>
    </row>
    <row r="41" spans="1:9" ht="20.100000000000001" customHeight="1">
      <c r="A41" s="19"/>
      <c r="B41" s="123" t="s">
        <v>287</v>
      </c>
      <c r="C41" s="35" t="s">
        <v>1018</v>
      </c>
      <c r="D41" s="214"/>
      <c r="E41" s="214"/>
      <c r="F41" s="214"/>
      <c r="G41" s="214"/>
      <c r="H41" s="337">
        <v>7277862.6660893206</v>
      </c>
      <c r="I41" s="26"/>
    </row>
    <row r="42" spans="1:9" ht="20.100000000000001" customHeight="1">
      <c r="A42" s="19"/>
      <c r="B42" s="123" t="s">
        <v>293</v>
      </c>
      <c r="C42" s="35" t="s">
        <v>1019</v>
      </c>
      <c r="D42" s="214"/>
      <c r="E42" s="214"/>
      <c r="F42" s="214"/>
      <c r="G42" s="214"/>
      <c r="H42" s="339">
        <v>1.6380830605906851</v>
      </c>
      <c r="I42" s="26"/>
    </row>
    <row r="43" spans="1:9" ht="20.100000000000001" customHeight="1">
      <c r="A43" s="14"/>
      <c r="B43" s="22"/>
      <c r="C43" s="22"/>
      <c r="D43" s="33"/>
      <c r="E43" s="33"/>
      <c r="F43" s="33"/>
      <c r="G43" s="33"/>
      <c r="H43" s="33"/>
      <c r="I43" s="15"/>
    </row>
    <row r="44" spans="1:9" ht="20.100000000000001" customHeight="1">
      <c r="A44" s="14"/>
      <c r="B44" s="14"/>
      <c r="C44" s="14"/>
      <c r="D44" s="14"/>
      <c r="E44" s="14"/>
      <c r="F44" s="14"/>
      <c r="G44" s="14"/>
      <c r="H44" s="14"/>
      <c r="I44" s="14"/>
    </row>
    <row r="45" spans="1:9" ht="20.100000000000001" customHeight="1">
      <c r="A45" s="14"/>
      <c r="B45" s="14"/>
      <c r="C45" s="14"/>
      <c r="D45" s="14"/>
      <c r="E45" s="14"/>
      <c r="F45" s="14"/>
      <c r="G45" s="14"/>
      <c r="H45" s="14"/>
      <c r="I45" s="14"/>
    </row>
  </sheetData>
  <sheetProtection algorithmName="SHA-512" hashValue="LVyQk8H6twwTfeMVDdOVF04I9R3/pKIEeajBnnuIeu79+v3gLPzTzjzY/eLeNBwSnAhqqUeqkOUzRu6abYwdoQ==" saltValue="uygI9pvLlCuyu9IJOP3Kgw==" spinCount="100000" sheet="1" selectLockedCells="1" sort="0" autoFilter="0" selectUnlockedCells="1"/>
  <mergeCells count="6">
    <mergeCell ref="B21:H21"/>
    <mergeCell ref="B2:H2"/>
    <mergeCell ref="B4:C4"/>
    <mergeCell ref="B5:C6"/>
    <mergeCell ref="D5:G5"/>
    <mergeCell ref="H5:H6"/>
  </mergeCells>
  <pageMargins left="0.7" right="0.7" top="0.75" bottom="0.75" header="0.3" footer="0.3"/>
  <ignoredErrors>
    <ignoredError sqref="E25:H33 D7:H18 H20 H22" unlockedFormula="1"/>
  </ignoredErrors>
  <legacy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68"/>
  <sheetViews>
    <sheetView showGridLines="0" zoomScale="80" zoomScaleNormal="80" workbookViewId="0">
      <pane xSplit="3" ySplit="6" topLeftCell="D7" activePane="bottomRight" state="frozen"/>
      <selection pane="topRight"/>
      <selection pane="bottomLeft"/>
      <selection pane="bottomRight" activeCell="B2" sqref="B2:K2"/>
    </sheetView>
  </sheetViews>
  <sheetFormatPr defaultRowHeight="15"/>
  <cols>
    <col min="1" max="1" width="3.7109375" style="12" customWidth="1"/>
    <col min="2" max="2" width="7.140625" style="12" customWidth="1"/>
    <col min="3" max="3" width="53.5703125" style="12" customWidth="1"/>
    <col min="4" max="11" width="22.7109375" style="12" customWidth="1"/>
    <col min="12" max="16384" width="9.140625" style="12"/>
  </cols>
  <sheetData>
    <row r="1" spans="1:12" ht="20.100000000000001" customHeight="1">
      <c r="A1" s="14"/>
      <c r="B1" s="18"/>
      <c r="C1" s="18"/>
      <c r="D1" s="18"/>
      <c r="E1" s="18"/>
      <c r="F1" s="18"/>
      <c r="G1" s="18"/>
      <c r="H1" s="18"/>
      <c r="I1" s="18"/>
      <c r="J1" s="18"/>
      <c r="K1" s="18"/>
    </row>
    <row r="2" spans="1:12" ht="20.100000000000001" customHeight="1">
      <c r="A2" s="19"/>
      <c r="B2" s="528" t="s">
        <v>1020</v>
      </c>
      <c r="C2" s="529"/>
      <c r="D2" s="529"/>
      <c r="E2" s="529"/>
      <c r="F2" s="529"/>
      <c r="G2" s="529"/>
      <c r="H2" s="529"/>
      <c r="I2" s="529"/>
      <c r="J2" s="529"/>
      <c r="K2" s="530"/>
    </row>
    <row r="3" spans="1:12" ht="20.100000000000001" customHeight="1">
      <c r="A3" s="14"/>
      <c r="B3" s="66"/>
      <c r="C3" s="66"/>
      <c r="D3" s="85"/>
      <c r="E3" s="59"/>
      <c r="F3" s="59"/>
      <c r="G3" s="59"/>
      <c r="H3" s="59"/>
      <c r="I3" s="59"/>
      <c r="J3" s="59"/>
      <c r="K3" s="59"/>
    </row>
    <row r="4" spans="1:12" ht="20.100000000000001" customHeight="1">
      <c r="A4" s="14"/>
      <c r="B4" s="63"/>
      <c r="C4" s="79"/>
      <c r="D4" s="533" t="s">
        <v>1021</v>
      </c>
      <c r="E4" s="488"/>
      <c r="F4" s="533" t="s">
        <v>1022</v>
      </c>
      <c r="G4" s="488"/>
      <c r="H4" s="533" t="s">
        <v>1023</v>
      </c>
      <c r="I4" s="488"/>
      <c r="J4" s="533" t="s">
        <v>1024</v>
      </c>
      <c r="K4" s="488"/>
    </row>
    <row r="5" spans="1:12" ht="45.75" customHeight="1">
      <c r="A5" s="14"/>
      <c r="B5" s="63"/>
      <c r="C5" s="79"/>
      <c r="D5" s="142"/>
      <c r="E5" s="24" t="s">
        <v>1025</v>
      </c>
      <c r="F5" s="142"/>
      <c r="G5" s="24" t="s">
        <v>1025</v>
      </c>
      <c r="H5" s="142"/>
      <c r="I5" s="24" t="s">
        <v>1026</v>
      </c>
      <c r="J5" s="142"/>
      <c r="K5" s="24" t="s">
        <v>1026</v>
      </c>
    </row>
    <row r="6" spans="1:12" ht="20.100000000000001" customHeight="1">
      <c r="A6" s="14"/>
      <c r="B6" s="565" t="s">
        <v>1173</v>
      </c>
      <c r="C6" s="566"/>
      <c r="D6" s="125" t="s">
        <v>1027</v>
      </c>
      <c r="E6" s="125" t="s">
        <v>1028</v>
      </c>
      <c r="F6" s="125" t="s">
        <v>1029</v>
      </c>
      <c r="G6" s="125" t="s">
        <v>1030</v>
      </c>
      <c r="H6" s="125" t="s">
        <v>1031</v>
      </c>
      <c r="I6" s="125" t="s">
        <v>1032</v>
      </c>
      <c r="J6" s="125" t="s">
        <v>1033</v>
      </c>
      <c r="K6" s="125" t="s">
        <v>1034</v>
      </c>
    </row>
    <row r="7" spans="1:12" ht="20.100000000000001" customHeight="1">
      <c r="A7" s="19"/>
      <c r="B7" s="123" t="s">
        <v>1027</v>
      </c>
      <c r="C7" s="188" t="s">
        <v>1035</v>
      </c>
      <c r="D7" s="327">
        <v>180485.05398999999</v>
      </c>
      <c r="E7" s="327"/>
      <c r="F7" s="360"/>
      <c r="G7" s="360"/>
      <c r="H7" s="327">
        <v>13458878.82488</v>
      </c>
      <c r="I7" s="327">
        <v>2577906.0635000002</v>
      </c>
      <c r="J7" s="360"/>
      <c r="K7" s="360"/>
      <c r="L7" s="10"/>
    </row>
    <row r="8" spans="1:12" ht="20.100000000000001" customHeight="1">
      <c r="A8" s="19"/>
      <c r="B8" s="125" t="s">
        <v>1028</v>
      </c>
      <c r="C8" s="187" t="s">
        <v>1036</v>
      </c>
      <c r="D8" s="323"/>
      <c r="E8" s="323"/>
      <c r="F8" s="323"/>
      <c r="G8" s="323"/>
      <c r="H8" s="323">
        <v>103466.55723000001</v>
      </c>
      <c r="I8" s="323"/>
      <c r="J8" s="323">
        <f>+H8</f>
        <v>103466.55723000001</v>
      </c>
      <c r="K8" s="323"/>
      <c r="L8" s="10"/>
    </row>
    <row r="9" spans="1:12" ht="20.100000000000001" customHeight="1">
      <c r="A9" s="19"/>
      <c r="B9" s="125" t="s">
        <v>1029</v>
      </c>
      <c r="C9" s="187" t="s">
        <v>1037</v>
      </c>
      <c r="D9" s="323">
        <v>165350.3541</v>
      </c>
      <c r="E9" s="323"/>
      <c r="F9" s="323">
        <f>+D9</f>
        <v>165350.3541</v>
      </c>
      <c r="G9" s="323"/>
      <c r="H9" s="323">
        <v>2711814.4877300002</v>
      </c>
      <c r="I9" s="323">
        <f>+I7</f>
        <v>2577906.0635000002</v>
      </c>
      <c r="J9" s="323">
        <f>+H9</f>
        <v>2711814.4877300002</v>
      </c>
      <c r="K9" s="323">
        <f>+I9</f>
        <v>2577906.0635000002</v>
      </c>
      <c r="L9" s="10"/>
    </row>
    <row r="10" spans="1:12" ht="20.100000000000001" customHeight="1">
      <c r="A10" s="19"/>
      <c r="B10" s="125" t="s">
        <v>1030</v>
      </c>
      <c r="C10" s="108" t="s">
        <v>1038</v>
      </c>
      <c r="D10" s="323">
        <f>+D9</f>
        <v>165350.3541</v>
      </c>
      <c r="E10" s="323"/>
      <c r="F10" s="323">
        <f>+F9</f>
        <v>165350.3541</v>
      </c>
      <c r="G10" s="323"/>
      <c r="H10" s="323">
        <v>2428589.4603300001</v>
      </c>
      <c r="I10" s="323">
        <v>2294681.0361000001</v>
      </c>
      <c r="J10" s="323">
        <f>+H10</f>
        <v>2428589.4603300001</v>
      </c>
      <c r="K10" s="323">
        <f>+I10</f>
        <v>2294681.0361000001</v>
      </c>
      <c r="L10" s="10"/>
    </row>
    <row r="11" spans="1:12" ht="20.100000000000001" customHeight="1">
      <c r="A11" s="19"/>
      <c r="B11" s="125" t="s">
        <v>1031</v>
      </c>
      <c r="C11" s="108" t="s">
        <v>1039</v>
      </c>
      <c r="D11" s="323"/>
      <c r="E11" s="323"/>
      <c r="F11" s="323"/>
      <c r="G11" s="323"/>
      <c r="H11" s="323"/>
      <c r="I11" s="323"/>
      <c r="J11" s="323"/>
      <c r="K11" s="323"/>
      <c r="L11" s="10"/>
    </row>
    <row r="12" spans="1:12" ht="20.100000000000001" customHeight="1">
      <c r="A12" s="19"/>
      <c r="B12" s="125" t="s">
        <v>1040</v>
      </c>
      <c r="C12" s="108" t="s">
        <v>1041</v>
      </c>
      <c r="D12" s="323"/>
      <c r="E12" s="323"/>
      <c r="F12" s="323"/>
      <c r="G12" s="323"/>
      <c r="H12" s="323">
        <v>283225.02740000002</v>
      </c>
      <c r="I12" s="323">
        <f>+H12</f>
        <v>283225.02740000002</v>
      </c>
      <c r="J12" s="323">
        <f>+H12</f>
        <v>283225.02740000002</v>
      </c>
      <c r="K12" s="323">
        <f>+H12</f>
        <v>283225.02740000002</v>
      </c>
      <c r="L12" s="10"/>
    </row>
    <row r="13" spans="1:12" ht="20.100000000000001" customHeight="1">
      <c r="A13" s="19"/>
      <c r="B13" s="125" t="s">
        <v>1032</v>
      </c>
      <c r="C13" s="108" t="s">
        <v>1042</v>
      </c>
      <c r="D13" s="323">
        <f>+D10</f>
        <v>165350.3541</v>
      </c>
      <c r="E13" s="323"/>
      <c r="F13" s="323">
        <f>+F10</f>
        <v>165350.3541</v>
      </c>
      <c r="G13" s="323"/>
      <c r="H13" s="323">
        <v>2428589.4603300001</v>
      </c>
      <c r="I13" s="323"/>
      <c r="J13" s="323">
        <f>+H13</f>
        <v>2428589.4603300001</v>
      </c>
      <c r="K13" s="323"/>
      <c r="L13" s="10"/>
    </row>
    <row r="14" spans="1:12" ht="20.100000000000001" customHeight="1">
      <c r="A14" s="19"/>
      <c r="B14" s="125" t="s">
        <v>1033</v>
      </c>
      <c r="C14" s="108" t="s">
        <v>1043</v>
      </c>
      <c r="D14" s="323"/>
      <c r="E14" s="323"/>
      <c r="F14" s="323"/>
      <c r="G14" s="323"/>
      <c r="H14" s="323"/>
      <c r="I14" s="323"/>
      <c r="J14" s="323"/>
      <c r="K14" s="323"/>
      <c r="L14" s="10"/>
    </row>
    <row r="15" spans="1:12" ht="20.100000000000001" customHeight="1">
      <c r="A15" s="19"/>
      <c r="B15" s="125" t="s">
        <v>1044</v>
      </c>
      <c r="C15" s="187" t="s">
        <v>1045</v>
      </c>
      <c r="D15" s="323">
        <f>+D7-D9</f>
        <v>15134.699889999989</v>
      </c>
      <c r="E15" s="323"/>
      <c r="F15" s="272"/>
      <c r="G15" s="272"/>
      <c r="H15" s="323">
        <f>+H7-H8-H9</f>
        <v>10643597.779920001</v>
      </c>
      <c r="I15" s="323"/>
      <c r="J15" s="272"/>
      <c r="K15" s="272"/>
      <c r="L15" s="10"/>
    </row>
    <row r="16" spans="1:12" ht="20.100000000000001" customHeight="1">
      <c r="A16" s="14"/>
      <c r="B16" s="22"/>
      <c r="C16" s="22"/>
      <c r="D16" s="33"/>
      <c r="E16" s="33"/>
      <c r="F16" s="33"/>
      <c r="G16" s="33"/>
      <c r="H16" s="33"/>
      <c r="I16" s="33"/>
      <c r="J16" s="33"/>
      <c r="K16" s="33"/>
      <c r="L16" s="10"/>
    </row>
    <row r="17" spans="1:11" ht="20.100000000000001" customHeight="1">
      <c r="A17" s="14"/>
      <c r="B17" s="14"/>
      <c r="C17" s="14"/>
      <c r="D17" s="14"/>
      <c r="E17" s="14"/>
      <c r="F17" s="14"/>
      <c r="G17" s="14"/>
      <c r="H17" s="14"/>
      <c r="I17" s="14"/>
      <c r="J17" s="14"/>
      <c r="K17" s="14"/>
    </row>
    <row r="18" spans="1:11" ht="20.100000000000001" customHeight="1">
      <c r="A18" s="14"/>
      <c r="B18" s="14"/>
      <c r="C18" s="14"/>
      <c r="D18" s="14"/>
      <c r="E18" s="14"/>
      <c r="F18" s="14"/>
      <c r="G18" s="14"/>
      <c r="H18" s="14"/>
      <c r="I18" s="14"/>
      <c r="J18" s="14"/>
      <c r="K18" s="14"/>
    </row>
    <row r="19" spans="1:11" ht="20.100000000000001" customHeight="1">
      <c r="A19" s="14"/>
      <c r="B19" s="14"/>
      <c r="C19" s="14"/>
      <c r="D19" s="14"/>
      <c r="E19" s="14"/>
      <c r="F19" s="14"/>
      <c r="G19" s="14"/>
      <c r="H19" s="14"/>
      <c r="I19" s="14"/>
      <c r="J19" s="14"/>
      <c r="K19" s="14"/>
    </row>
    <row r="20" spans="1:11" ht="20.100000000000001" customHeight="1">
      <c r="A20" s="14"/>
      <c r="B20" s="14"/>
      <c r="C20" s="14"/>
      <c r="D20" s="14"/>
      <c r="E20" s="14"/>
      <c r="F20" s="14"/>
      <c r="G20" s="14"/>
      <c r="H20" s="14"/>
      <c r="I20" s="14"/>
      <c r="J20" s="14"/>
      <c r="K20" s="14"/>
    </row>
    <row r="21" spans="1:11" ht="20.100000000000001" customHeight="1">
      <c r="A21" s="14"/>
      <c r="B21" s="14"/>
      <c r="C21" s="14"/>
      <c r="D21" s="14"/>
      <c r="E21" s="14"/>
      <c r="F21" s="14"/>
      <c r="G21" s="14"/>
      <c r="H21" s="14"/>
      <c r="I21" s="14"/>
      <c r="J21" s="14"/>
      <c r="K21" s="14"/>
    </row>
    <row r="22" spans="1:11" ht="20.100000000000001" customHeight="1">
      <c r="A22" s="14"/>
      <c r="B22" s="14"/>
      <c r="C22" s="14"/>
      <c r="D22" s="14"/>
      <c r="E22" s="14"/>
      <c r="F22" s="14"/>
      <c r="G22" s="14"/>
      <c r="H22" s="14"/>
      <c r="I22" s="14"/>
      <c r="J22" s="14"/>
      <c r="K22" s="14"/>
    </row>
    <row r="23" spans="1:11" ht="20.100000000000001" customHeight="1">
      <c r="A23" s="14"/>
      <c r="B23" s="14"/>
      <c r="C23" s="14"/>
      <c r="D23" s="14"/>
      <c r="E23" s="14"/>
      <c r="F23" s="14"/>
      <c r="G23" s="14"/>
      <c r="H23" s="14"/>
      <c r="I23" s="14"/>
      <c r="J23" s="14"/>
      <c r="K23" s="14"/>
    </row>
    <row r="24" spans="1:11" ht="20.100000000000001" customHeight="1">
      <c r="A24" s="14"/>
      <c r="B24" s="14"/>
      <c r="C24" s="14"/>
      <c r="D24" s="14"/>
      <c r="E24" s="14"/>
      <c r="F24" s="14"/>
      <c r="G24" s="14"/>
      <c r="H24" s="14"/>
      <c r="I24" s="14"/>
      <c r="J24" s="14"/>
      <c r="K24" s="14"/>
    </row>
    <row r="25" spans="1:11" ht="20.100000000000001" customHeight="1">
      <c r="A25" s="14"/>
      <c r="B25" s="14"/>
      <c r="C25" s="14"/>
      <c r="D25" s="14"/>
      <c r="E25" s="14"/>
      <c r="F25" s="14"/>
      <c r="G25" s="14"/>
      <c r="H25" s="14"/>
      <c r="I25" s="14"/>
      <c r="J25" s="14"/>
      <c r="K25" s="14"/>
    </row>
    <row r="26" spans="1:11" ht="20.100000000000001" customHeight="1">
      <c r="A26" s="14"/>
      <c r="B26" s="14"/>
      <c r="C26" s="14"/>
      <c r="D26" s="14"/>
      <c r="E26" s="14"/>
      <c r="F26" s="14"/>
      <c r="G26" s="14"/>
      <c r="H26" s="14"/>
      <c r="I26" s="14"/>
      <c r="J26" s="14"/>
      <c r="K26" s="14"/>
    </row>
    <row r="27" spans="1:11" ht="20.100000000000001" customHeight="1">
      <c r="A27" s="14"/>
      <c r="B27" s="14"/>
      <c r="C27" s="14"/>
      <c r="D27" s="14"/>
      <c r="E27" s="14"/>
      <c r="F27" s="14"/>
      <c r="G27" s="14"/>
      <c r="H27" s="14"/>
      <c r="I27" s="14"/>
      <c r="J27" s="14"/>
      <c r="K27" s="14"/>
    </row>
    <row r="28" spans="1:11" ht="20.100000000000001" customHeight="1">
      <c r="A28" s="14"/>
      <c r="B28" s="14"/>
      <c r="C28" s="14"/>
      <c r="D28" s="14"/>
      <c r="E28" s="14"/>
      <c r="F28" s="14"/>
      <c r="G28" s="14"/>
      <c r="H28" s="14"/>
      <c r="I28" s="14"/>
      <c r="J28" s="14"/>
      <c r="K28" s="14"/>
    </row>
    <row r="29" spans="1:11" ht="20.100000000000001" customHeight="1">
      <c r="A29" s="14"/>
      <c r="B29" s="14"/>
      <c r="C29" s="14"/>
      <c r="D29" s="14"/>
      <c r="E29" s="14"/>
      <c r="F29" s="14"/>
      <c r="G29" s="14"/>
      <c r="H29" s="14"/>
      <c r="I29" s="14"/>
      <c r="J29" s="14"/>
      <c r="K29" s="14"/>
    </row>
    <row r="30" spans="1:11" ht="20.100000000000001" customHeight="1">
      <c r="A30" s="14"/>
      <c r="B30" s="14"/>
      <c r="C30" s="14"/>
      <c r="D30" s="14"/>
      <c r="E30" s="14"/>
      <c r="F30" s="14"/>
      <c r="G30" s="14"/>
      <c r="H30" s="14"/>
      <c r="I30" s="14"/>
      <c r="J30" s="14"/>
      <c r="K30" s="14"/>
    </row>
    <row r="31" spans="1:11" ht="20.100000000000001" customHeight="1">
      <c r="A31" s="14"/>
      <c r="B31" s="14"/>
      <c r="C31" s="14"/>
      <c r="D31" s="14"/>
      <c r="E31" s="14"/>
      <c r="F31" s="14"/>
      <c r="G31" s="14"/>
      <c r="H31" s="14"/>
      <c r="I31" s="14"/>
      <c r="J31" s="14"/>
      <c r="K31" s="14"/>
    </row>
    <row r="32" spans="1:11" ht="20.100000000000001" customHeight="1">
      <c r="A32" s="14"/>
      <c r="B32" s="14"/>
      <c r="C32" s="14"/>
      <c r="D32" s="14"/>
      <c r="E32" s="14"/>
      <c r="F32" s="14"/>
      <c r="G32" s="14"/>
      <c r="H32" s="14"/>
      <c r="I32" s="14"/>
      <c r="J32" s="14"/>
      <c r="K32" s="14"/>
    </row>
    <row r="33" spans="1:11" ht="20.100000000000001" customHeight="1">
      <c r="A33" s="14"/>
      <c r="B33" s="14"/>
      <c r="C33" s="14"/>
      <c r="D33" s="14"/>
      <c r="E33" s="14"/>
      <c r="F33" s="14"/>
      <c r="G33" s="14"/>
      <c r="H33" s="14"/>
      <c r="I33" s="14"/>
      <c r="J33" s="14"/>
      <c r="K33" s="14"/>
    </row>
    <row r="34" spans="1:11" ht="20.100000000000001" customHeight="1">
      <c r="A34" s="14"/>
      <c r="B34" s="14"/>
      <c r="C34" s="14"/>
      <c r="D34" s="14"/>
      <c r="E34" s="14"/>
      <c r="F34" s="14"/>
      <c r="G34" s="14"/>
      <c r="H34" s="14"/>
      <c r="I34" s="14"/>
      <c r="J34" s="14"/>
      <c r="K34" s="14"/>
    </row>
    <row r="35" spans="1:11" ht="20.100000000000001" customHeight="1">
      <c r="A35" s="14"/>
      <c r="B35" s="14"/>
      <c r="C35" s="14"/>
      <c r="D35" s="14"/>
      <c r="E35" s="14"/>
      <c r="F35" s="14"/>
      <c r="G35" s="14"/>
      <c r="H35" s="14"/>
      <c r="I35" s="14"/>
      <c r="J35" s="14"/>
      <c r="K35" s="14"/>
    </row>
    <row r="36" spans="1:11" ht="20.100000000000001" customHeight="1">
      <c r="A36" s="14"/>
      <c r="B36" s="14"/>
      <c r="C36" s="14"/>
      <c r="D36" s="14"/>
      <c r="E36" s="14"/>
      <c r="F36" s="14"/>
      <c r="G36" s="14"/>
      <c r="H36" s="14"/>
      <c r="I36" s="14"/>
      <c r="J36" s="14"/>
      <c r="K36" s="14"/>
    </row>
    <row r="37" spans="1:11" ht="20.100000000000001" customHeight="1">
      <c r="A37" s="14"/>
      <c r="B37" s="14"/>
      <c r="C37" s="14"/>
      <c r="D37" s="14"/>
      <c r="E37" s="14"/>
      <c r="F37" s="14"/>
      <c r="G37" s="14"/>
      <c r="H37" s="14"/>
      <c r="I37" s="14"/>
      <c r="J37" s="14"/>
      <c r="K37" s="14"/>
    </row>
    <row r="38" spans="1:11" ht="20.100000000000001" customHeight="1">
      <c r="A38" s="14"/>
      <c r="B38" s="14"/>
      <c r="C38" s="14"/>
      <c r="D38" s="14"/>
      <c r="E38" s="14"/>
      <c r="F38" s="14"/>
      <c r="G38" s="14"/>
      <c r="H38" s="14"/>
      <c r="I38" s="14"/>
      <c r="J38" s="14"/>
      <c r="K38" s="14"/>
    </row>
    <row r="39" spans="1:11" ht="20.100000000000001" customHeight="1">
      <c r="A39" s="14"/>
      <c r="B39" s="14"/>
      <c r="C39" s="14"/>
      <c r="D39" s="14"/>
      <c r="E39" s="14"/>
      <c r="F39" s="14"/>
      <c r="G39" s="14"/>
      <c r="H39" s="14"/>
      <c r="I39" s="14"/>
      <c r="J39" s="14"/>
      <c r="K39" s="14"/>
    </row>
    <row r="40" spans="1:11" ht="20.100000000000001" customHeight="1">
      <c r="A40" s="14"/>
      <c r="B40" s="14"/>
      <c r="C40" s="14"/>
      <c r="D40" s="14"/>
      <c r="E40" s="14"/>
      <c r="F40" s="14"/>
      <c r="G40" s="14"/>
      <c r="H40" s="14"/>
      <c r="I40" s="14"/>
      <c r="J40" s="14"/>
      <c r="K40" s="14"/>
    </row>
    <row r="41" spans="1:11" ht="20.100000000000001" customHeight="1">
      <c r="A41" s="14"/>
      <c r="B41" s="14"/>
      <c r="C41" s="14"/>
      <c r="D41" s="14"/>
      <c r="E41" s="14"/>
      <c r="F41" s="14"/>
      <c r="G41" s="14"/>
      <c r="H41" s="14"/>
      <c r="I41" s="14"/>
      <c r="J41" s="14"/>
      <c r="K41" s="14"/>
    </row>
    <row r="42" spans="1:11" ht="20.100000000000001" customHeight="1">
      <c r="A42" s="14"/>
      <c r="B42" s="14"/>
      <c r="C42" s="14"/>
      <c r="D42" s="14"/>
      <c r="E42" s="14"/>
      <c r="F42" s="14"/>
      <c r="G42" s="14"/>
      <c r="H42" s="14"/>
      <c r="I42" s="14"/>
      <c r="J42" s="14"/>
      <c r="K42" s="14"/>
    </row>
    <row r="43" spans="1:11" ht="20.100000000000001" customHeight="1">
      <c r="A43" s="14"/>
      <c r="B43" s="14"/>
      <c r="C43" s="14"/>
      <c r="D43" s="14"/>
      <c r="E43" s="14"/>
      <c r="F43" s="14"/>
      <c r="G43" s="14"/>
      <c r="H43" s="14"/>
      <c r="I43" s="14"/>
      <c r="J43" s="14"/>
      <c r="K43" s="14"/>
    </row>
    <row r="44" spans="1:11" ht="20.100000000000001" customHeight="1">
      <c r="A44" s="14"/>
      <c r="B44" s="14"/>
      <c r="C44" s="14"/>
      <c r="D44" s="14"/>
      <c r="E44" s="14"/>
      <c r="F44" s="14"/>
      <c r="G44" s="14"/>
      <c r="H44" s="14"/>
      <c r="I44" s="14"/>
      <c r="J44" s="14"/>
      <c r="K44" s="14"/>
    </row>
    <row r="45" spans="1:11" ht="20.100000000000001" customHeight="1">
      <c r="A45" s="14"/>
      <c r="B45" s="14"/>
      <c r="C45" s="14"/>
      <c r="D45" s="14"/>
      <c r="E45" s="14"/>
      <c r="F45" s="14"/>
      <c r="G45" s="14"/>
      <c r="H45" s="14"/>
      <c r="I45" s="14"/>
      <c r="J45" s="14"/>
      <c r="K45" s="14"/>
    </row>
    <row r="46" spans="1:11" ht="20.100000000000001" customHeight="1">
      <c r="A46" s="14"/>
      <c r="B46" s="14"/>
      <c r="C46" s="14"/>
      <c r="D46" s="14"/>
      <c r="E46" s="14"/>
      <c r="F46" s="14"/>
      <c r="G46" s="14"/>
      <c r="H46" s="14"/>
      <c r="I46" s="14"/>
      <c r="J46" s="14"/>
      <c r="K46" s="14"/>
    </row>
    <row r="47" spans="1:11" ht="20.100000000000001" customHeight="1">
      <c r="A47" s="14"/>
      <c r="B47" s="14"/>
      <c r="C47" s="14"/>
      <c r="D47" s="14"/>
      <c r="E47" s="14"/>
      <c r="F47" s="14"/>
      <c r="G47" s="14"/>
      <c r="H47" s="14"/>
      <c r="I47" s="14"/>
      <c r="J47" s="14"/>
      <c r="K47" s="14"/>
    </row>
    <row r="48" spans="1:11" ht="20.100000000000001" customHeight="1">
      <c r="A48" s="14"/>
      <c r="B48" s="14"/>
      <c r="C48" s="14"/>
      <c r="D48" s="14"/>
      <c r="E48" s="14"/>
      <c r="F48" s="14"/>
      <c r="G48" s="14"/>
      <c r="H48" s="14"/>
      <c r="I48" s="14"/>
      <c r="J48" s="14"/>
      <c r="K48" s="14"/>
    </row>
    <row r="49" spans="1:11" ht="20.100000000000001" customHeight="1">
      <c r="A49" s="14"/>
      <c r="B49" s="14"/>
      <c r="C49" s="14"/>
      <c r="D49" s="14"/>
      <c r="E49" s="14"/>
      <c r="F49" s="14"/>
      <c r="G49" s="14"/>
      <c r="H49" s="14"/>
      <c r="I49" s="14"/>
      <c r="J49" s="14"/>
      <c r="K49" s="14"/>
    </row>
    <row r="50" spans="1:11" ht="20.100000000000001" customHeight="1">
      <c r="A50" s="14"/>
      <c r="B50" s="14"/>
      <c r="C50" s="14"/>
      <c r="D50" s="14"/>
      <c r="E50" s="14"/>
      <c r="F50" s="14"/>
      <c r="G50" s="14"/>
      <c r="H50" s="14"/>
      <c r="I50" s="14"/>
      <c r="J50" s="14"/>
      <c r="K50" s="14"/>
    </row>
    <row r="51" spans="1:11" ht="20.100000000000001" customHeight="1">
      <c r="A51" s="14"/>
      <c r="B51" s="14"/>
      <c r="C51" s="14"/>
      <c r="D51" s="14"/>
      <c r="E51" s="14"/>
      <c r="F51" s="14"/>
      <c r="G51" s="14"/>
      <c r="H51" s="14"/>
      <c r="I51" s="14"/>
      <c r="J51" s="14"/>
      <c r="K51" s="14"/>
    </row>
    <row r="52" spans="1:11" ht="20.100000000000001" customHeight="1">
      <c r="A52" s="14"/>
      <c r="B52" s="14"/>
      <c r="C52" s="14"/>
      <c r="D52" s="14"/>
      <c r="E52" s="14"/>
      <c r="F52" s="14"/>
      <c r="G52" s="14"/>
      <c r="H52" s="14"/>
      <c r="I52" s="14"/>
      <c r="J52" s="14"/>
      <c r="K52" s="14"/>
    </row>
    <row r="53" spans="1:11" ht="20.100000000000001" customHeight="1">
      <c r="A53" s="14"/>
      <c r="B53" s="14"/>
      <c r="C53" s="14"/>
      <c r="D53" s="14"/>
      <c r="E53" s="14"/>
      <c r="F53" s="14"/>
      <c r="G53" s="14"/>
      <c r="H53" s="14"/>
      <c r="I53" s="14"/>
      <c r="J53" s="14"/>
      <c r="K53" s="14"/>
    </row>
    <row r="54" spans="1:11" ht="20.100000000000001" customHeight="1">
      <c r="A54" s="14"/>
      <c r="B54" s="14"/>
      <c r="C54" s="14"/>
      <c r="D54" s="14"/>
      <c r="E54" s="14"/>
      <c r="F54" s="14"/>
      <c r="G54" s="14"/>
      <c r="H54" s="14"/>
      <c r="I54" s="14"/>
      <c r="J54" s="14"/>
      <c r="K54" s="14"/>
    </row>
    <row r="55" spans="1:11" ht="20.100000000000001" customHeight="1">
      <c r="A55" s="14"/>
      <c r="B55" s="14"/>
      <c r="C55" s="14"/>
      <c r="D55" s="14"/>
      <c r="E55" s="14"/>
      <c r="F55" s="14"/>
      <c r="G55" s="14"/>
      <c r="H55" s="14"/>
      <c r="I55" s="14"/>
      <c r="J55" s="14"/>
      <c r="K55" s="14"/>
    </row>
    <row r="56" spans="1:11" ht="20.100000000000001" customHeight="1">
      <c r="A56" s="14"/>
      <c r="B56" s="14"/>
      <c r="C56" s="14"/>
      <c r="D56" s="14"/>
      <c r="E56" s="14"/>
      <c r="F56" s="14"/>
      <c r="G56" s="14"/>
      <c r="H56" s="14"/>
      <c r="I56" s="14"/>
      <c r="J56" s="14"/>
      <c r="K56" s="14"/>
    </row>
    <row r="57" spans="1:11" ht="20.100000000000001" customHeight="1">
      <c r="A57" s="14"/>
      <c r="B57" s="14"/>
      <c r="C57" s="14"/>
      <c r="D57" s="14"/>
      <c r="E57" s="14"/>
      <c r="F57" s="14"/>
      <c r="G57" s="14"/>
      <c r="H57" s="14"/>
      <c r="I57" s="14"/>
      <c r="J57" s="14"/>
      <c r="K57" s="14"/>
    </row>
    <row r="58" spans="1:11" ht="20.100000000000001" customHeight="1">
      <c r="A58" s="14"/>
      <c r="B58" s="14"/>
      <c r="C58" s="14"/>
      <c r="D58" s="14"/>
      <c r="E58" s="14"/>
      <c r="F58" s="14"/>
      <c r="G58" s="14"/>
      <c r="H58" s="14"/>
      <c r="I58" s="14"/>
      <c r="J58" s="14"/>
      <c r="K58" s="14"/>
    </row>
    <row r="59" spans="1:11" ht="20.100000000000001" customHeight="1">
      <c r="A59" s="14"/>
      <c r="B59" s="14"/>
      <c r="C59" s="14"/>
      <c r="D59" s="14"/>
      <c r="E59" s="14"/>
      <c r="F59" s="14"/>
      <c r="G59" s="14"/>
      <c r="H59" s="14"/>
      <c r="I59" s="14"/>
      <c r="J59" s="14"/>
      <c r="K59" s="14"/>
    </row>
    <row r="60" spans="1:11" ht="20.100000000000001" customHeight="1">
      <c r="A60" s="14"/>
      <c r="B60" s="14"/>
      <c r="C60" s="14"/>
      <c r="D60" s="14"/>
      <c r="E60" s="14"/>
      <c r="F60" s="14"/>
      <c r="G60" s="14"/>
      <c r="H60" s="14"/>
      <c r="I60" s="14"/>
      <c r="J60" s="14"/>
      <c r="K60" s="14"/>
    </row>
    <row r="61" spans="1:11" ht="20.100000000000001" customHeight="1">
      <c r="A61" s="14"/>
      <c r="B61" s="14"/>
      <c r="C61" s="14"/>
      <c r="D61" s="14"/>
      <c r="E61" s="14"/>
      <c r="F61" s="14"/>
      <c r="G61" s="14"/>
      <c r="H61" s="14"/>
      <c r="I61" s="14"/>
      <c r="J61" s="14"/>
      <c r="K61" s="14"/>
    </row>
    <row r="62" spans="1:11" ht="20.100000000000001" customHeight="1">
      <c r="A62" s="14"/>
      <c r="B62" s="14"/>
      <c r="C62" s="14"/>
      <c r="D62" s="14"/>
      <c r="E62" s="14"/>
      <c r="F62" s="14"/>
      <c r="G62" s="14"/>
      <c r="H62" s="14"/>
      <c r="I62" s="14"/>
      <c r="J62" s="14"/>
      <c r="K62" s="14"/>
    </row>
    <row r="63" spans="1:11" ht="20.100000000000001" customHeight="1">
      <c r="A63" s="14"/>
      <c r="B63" s="14"/>
      <c r="C63" s="14"/>
      <c r="D63" s="14"/>
      <c r="E63" s="14"/>
      <c r="F63" s="14"/>
      <c r="G63" s="14"/>
      <c r="H63" s="14"/>
      <c r="I63" s="14"/>
      <c r="J63" s="14"/>
      <c r="K63" s="14"/>
    </row>
    <row r="64" spans="1:11" ht="20.100000000000001" customHeight="1">
      <c r="A64" s="14"/>
      <c r="B64" s="14"/>
      <c r="C64" s="14"/>
      <c r="D64" s="14"/>
      <c r="E64" s="14"/>
      <c r="F64" s="14"/>
      <c r="G64" s="14"/>
      <c r="H64" s="14"/>
      <c r="I64" s="14"/>
      <c r="J64" s="14"/>
      <c r="K64" s="14"/>
    </row>
    <row r="65" spans="1:11" ht="20.100000000000001" customHeight="1">
      <c r="A65" s="14"/>
      <c r="B65" s="14"/>
      <c r="C65" s="14"/>
      <c r="D65" s="14"/>
      <c r="E65" s="14"/>
      <c r="F65" s="14"/>
      <c r="G65" s="14"/>
      <c r="H65" s="14"/>
      <c r="I65" s="14"/>
      <c r="J65" s="14"/>
      <c r="K65" s="14"/>
    </row>
    <row r="66" spans="1:11" ht="20.100000000000001" customHeight="1">
      <c r="A66" s="14"/>
      <c r="B66" s="14"/>
      <c r="C66" s="14"/>
      <c r="D66" s="14"/>
      <c r="E66" s="14"/>
      <c r="F66" s="14"/>
      <c r="G66" s="14"/>
      <c r="H66" s="14"/>
      <c r="I66" s="14"/>
      <c r="J66" s="14"/>
      <c r="K66" s="14"/>
    </row>
    <row r="67" spans="1:11" ht="20.100000000000001" customHeight="1">
      <c r="A67" s="14"/>
      <c r="B67" s="14"/>
      <c r="C67" s="14"/>
      <c r="D67" s="14"/>
      <c r="E67" s="14"/>
      <c r="F67" s="14"/>
      <c r="G67" s="14"/>
      <c r="H67" s="14"/>
      <c r="I67" s="14"/>
      <c r="J67" s="14"/>
      <c r="K67" s="14"/>
    </row>
    <row r="68" spans="1:11" ht="20.100000000000001" customHeight="1">
      <c r="A68" s="14"/>
      <c r="B68" s="14"/>
      <c r="C68" s="14"/>
      <c r="D68" s="14"/>
      <c r="E68" s="14"/>
      <c r="F68" s="14"/>
      <c r="G68" s="14"/>
      <c r="H68" s="14"/>
      <c r="I68" s="14"/>
      <c r="J68" s="14"/>
      <c r="K68" s="14"/>
    </row>
  </sheetData>
  <sheetProtection algorithmName="SHA-512" hashValue="Y2svAOMMaQZu2PXhRGyyI/Y4LPioZhEgVGEV14lOO+5RwUMh2fHe372MVtwnl2PNf8TvpJgKCmbF6DTj1SM0xA==" saltValue="y0TKURiwWY3A9ceBsAjF/g==" spinCount="100000" sheet="1" selectLockedCells="1" sort="0" autoFilter="0" selectUnlockedCells="1"/>
  <mergeCells count="6">
    <mergeCell ref="B6:C6"/>
    <mergeCell ref="B2:K2"/>
    <mergeCell ref="D4:E4"/>
    <mergeCell ref="F4:G4"/>
    <mergeCell ref="H4:I4"/>
    <mergeCell ref="J4:K4"/>
  </mergeCells>
  <pageMargins left="0.7" right="0.7" top="0.75" bottom="0.75" header="0.3" footer="0.3"/>
  <ignoredErrors>
    <ignoredError sqref="D10:K15 F9:K9" unlockedFormula="1"/>
  </ignoredErrors>
  <legacy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69"/>
  <sheetViews>
    <sheetView showGridLines="0" zoomScale="80" zoomScaleNormal="80" workbookViewId="0">
      <pane xSplit="3" ySplit="7" topLeftCell="D8" activePane="bottomRight" state="frozen"/>
      <selection pane="topRight"/>
      <selection pane="bottomLeft"/>
      <selection pane="bottomRight" activeCell="B2" sqref="B2:G2"/>
    </sheetView>
  </sheetViews>
  <sheetFormatPr defaultRowHeight="15"/>
  <cols>
    <col min="1" max="1" width="3.7109375" style="12" customWidth="1"/>
    <col min="2" max="2" width="7.140625" style="12" customWidth="1"/>
    <col min="3" max="3" width="63" style="12" customWidth="1"/>
    <col min="4" max="4" width="22.7109375" style="12" customWidth="1"/>
    <col min="5" max="5" width="25" style="12" customWidth="1"/>
    <col min="6" max="7" width="22.7109375" style="12" customWidth="1"/>
    <col min="8" max="16384" width="9.140625" style="12"/>
  </cols>
  <sheetData>
    <row r="1" spans="1:8" ht="20.100000000000001" customHeight="1">
      <c r="A1" s="14"/>
      <c r="B1" s="18"/>
      <c r="C1" s="18"/>
      <c r="D1" s="18"/>
      <c r="E1" s="18"/>
      <c r="F1" s="18"/>
      <c r="G1" s="18"/>
    </row>
    <row r="2" spans="1:8" ht="20.100000000000001" customHeight="1">
      <c r="A2" s="19"/>
      <c r="B2" s="528" t="s">
        <v>1046</v>
      </c>
      <c r="C2" s="529"/>
      <c r="D2" s="529"/>
      <c r="E2" s="529"/>
      <c r="F2" s="529"/>
      <c r="G2" s="530"/>
    </row>
    <row r="3" spans="1:8" ht="20.100000000000001" customHeight="1">
      <c r="A3" s="14"/>
      <c r="B3" s="66"/>
      <c r="C3" s="66"/>
      <c r="D3" s="85"/>
      <c r="E3" s="59"/>
      <c r="F3" s="59"/>
      <c r="G3" s="59"/>
    </row>
    <row r="4" spans="1:8" ht="20.100000000000001" customHeight="1">
      <c r="A4" s="14"/>
      <c r="B4" s="63"/>
      <c r="C4" s="79"/>
      <c r="D4" s="533" t="s">
        <v>1047</v>
      </c>
      <c r="E4" s="534"/>
      <c r="F4" s="487" t="s">
        <v>1048</v>
      </c>
      <c r="G4" s="488"/>
    </row>
    <row r="5" spans="1:8" ht="37.5" customHeight="1">
      <c r="A5" s="14"/>
      <c r="B5" s="63"/>
      <c r="C5" s="79"/>
      <c r="D5" s="567"/>
      <c r="E5" s="536"/>
      <c r="F5" s="533" t="s">
        <v>1049</v>
      </c>
      <c r="G5" s="488"/>
    </row>
    <row r="6" spans="1:8" ht="38.25" customHeight="1">
      <c r="A6" s="14"/>
      <c r="B6" s="63"/>
      <c r="C6" s="79"/>
      <c r="D6" s="189"/>
      <c r="E6" s="24" t="s">
        <v>1025</v>
      </c>
      <c r="F6" s="142"/>
      <c r="G6" s="24" t="s">
        <v>1026</v>
      </c>
    </row>
    <row r="7" spans="1:8" ht="20.100000000000001" customHeight="1">
      <c r="A7" s="14"/>
      <c r="B7" s="270" t="s">
        <v>1170</v>
      </c>
      <c r="C7" s="271"/>
      <c r="D7" s="125" t="s">
        <v>1027</v>
      </c>
      <c r="E7" s="125" t="s">
        <v>1028</v>
      </c>
      <c r="F7" s="125" t="s">
        <v>1029</v>
      </c>
      <c r="G7" s="125" t="s">
        <v>1031</v>
      </c>
    </row>
    <row r="8" spans="1:8" ht="20.100000000000001" customHeight="1">
      <c r="A8" s="19"/>
      <c r="B8" s="123" t="s">
        <v>1050</v>
      </c>
      <c r="C8" s="188" t="s">
        <v>1051</v>
      </c>
      <c r="D8" s="324"/>
      <c r="E8" s="324"/>
      <c r="F8" s="324"/>
      <c r="G8" s="324"/>
      <c r="H8" s="10"/>
    </row>
    <row r="9" spans="1:8" ht="20.100000000000001" customHeight="1">
      <c r="A9" s="19"/>
      <c r="B9" s="125" t="s">
        <v>1052</v>
      </c>
      <c r="C9" s="187" t="s">
        <v>1053</v>
      </c>
      <c r="D9" s="324"/>
      <c r="E9" s="324"/>
      <c r="F9" s="324"/>
      <c r="G9" s="324"/>
      <c r="H9" s="10"/>
    </row>
    <row r="10" spans="1:8" ht="20.100000000000001" customHeight="1">
      <c r="A10" s="19"/>
      <c r="B10" s="125" t="s">
        <v>1054</v>
      </c>
      <c r="C10" s="187" t="s">
        <v>1036</v>
      </c>
      <c r="D10" s="324"/>
      <c r="E10" s="324"/>
      <c r="F10" s="324"/>
      <c r="G10" s="324"/>
      <c r="H10" s="10"/>
    </row>
    <row r="11" spans="1:8" ht="20.100000000000001" customHeight="1">
      <c r="A11" s="19"/>
      <c r="B11" s="125" t="s">
        <v>1055</v>
      </c>
      <c r="C11" s="187" t="s">
        <v>1037</v>
      </c>
      <c r="D11" s="324"/>
      <c r="E11" s="324"/>
      <c r="F11" s="324"/>
      <c r="G11" s="324"/>
      <c r="H11" s="10"/>
    </row>
    <row r="12" spans="1:8" ht="20.100000000000001" customHeight="1">
      <c r="A12" s="19"/>
      <c r="B12" s="125" t="s">
        <v>1056</v>
      </c>
      <c r="C12" s="108" t="s">
        <v>1038</v>
      </c>
      <c r="D12" s="324"/>
      <c r="E12" s="324"/>
      <c r="F12" s="324"/>
      <c r="G12" s="324"/>
      <c r="H12" s="10"/>
    </row>
    <row r="13" spans="1:8" ht="20.100000000000001" customHeight="1">
      <c r="A13" s="19"/>
      <c r="B13" s="125" t="s">
        <v>1057</v>
      </c>
      <c r="C13" s="108" t="s">
        <v>1039</v>
      </c>
      <c r="D13" s="324"/>
      <c r="E13" s="324"/>
      <c r="F13" s="324"/>
      <c r="G13" s="324"/>
      <c r="H13" s="10"/>
    </row>
    <row r="14" spans="1:8" ht="20.100000000000001" customHeight="1">
      <c r="A14" s="19"/>
      <c r="B14" s="125" t="s">
        <v>1058</v>
      </c>
      <c r="C14" s="108" t="s">
        <v>1041</v>
      </c>
      <c r="D14" s="324"/>
      <c r="E14" s="324"/>
      <c r="F14" s="324"/>
      <c r="G14" s="324"/>
      <c r="H14" s="10"/>
    </row>
    <row r="15" spans="1:8" ht="20.100000000000001" customHeight="1">
      <c r="A15" s="19"/>
      <c r="B15" s="125" t="s">
        <v>1059</v>
      </c>
      <c r="C15" s="108" t="s">
        <v>1042</v>
      </c>
      <c r="D15" s="324"/>
      <c r="E15" s="324"/>
      <c r="F15" s="324"/>
      <c r="G15" s="324"/>
      <c r="H15" s="10"/>
    </row>
    <row r="16" spans="1:8" ht="20.100000000000001" customHeight="1">
      <c r="A16" s="19"/>
      <c r="B16" s="125" t="s">
        <v>1060</v>
      </c>
      <c r="C16" s="108" t="s">
        <v>1043</v>
      </c>
      <c r="D16" s="324"/>
      <c r="E16" s="324"/>
      <c r="F16" s="324"/>
      <c r="G16" s="324"/>
      <c r="H16" s="10"/>
    </row>
    <row r="17" spans="1:8" ht="20.100000000000001" customHeight="1">
      <c r="A17" s="19"/>
      <c r="B17" s="125" t="s">
        <v>1061</v>
      </c>
      <c r="C17" s="187" t="s">
        <v>1062</v>
      </c>
      <c r="D17" s="324"/>
      <c r="E17" s="324"/>
      <c r="F17" s="324"/>
      <c r="G17" s="324"/>
      <c r="H17" s="10"/>
    </row>
    <row r="18" spans="1:8" ht="20.100000000000001" customHeight="1">
      <c r="A18" s="19"/>
      <c r="B18" s="125" t="s">
        <v>1063</v>
      </c>
      <c r="C18" s="187" t="s">
        <v>1064</v>
      </c>
      <c r="D18" s="324"/>
      <c r="E18" s="324"/>
      <c r="F18" s="324"/>
      <c r="G18" s="324"/>
      <c r="H18" s="10"/>
    </row>
    <row r="19" spans="1:8" ht="30" customHeight="1">
      <c r="A19" s="19"/>
      <c r="B19" s="123" t="s">
        <v>1065</v>
      </c>
      <c r="C19" s="188" t="s">
        <v>1066</v>
      </c>
      <c r="D19" s="324"/>
      <c r="E19" s="324"/>
      <c r="F19" s="324"/>
      <c r="G19" s="324"/>
      <c r="H19" s="10"/>
    </row>
    <row r="20" spans="1:8" ht="20.100000000000001" customHeight="1">
      <c r="A20" s="19"/>
      <c r="B20" s="123" t="s">
        <v>1067</v>
      </c>
      <c r="C20" s="188" t="s">
        <v>1068</v>
      </c>
      <c r="D20" s="210"/>
      <c r="E20" s="210"/>
      <c r="F20" s="324"/>
      <c r="G20" s="324"/>
      <c r="H20" s="10"/>
    </row>
    <row r="21" spans="1:8" ht="20.100000000000001" customHeight="1">
      <c r="A21" s="19"/>
      <c r="B21" s="123" t="s">
        <v>1069</v>
      </c>
      <c r="C21" s="188" t="s">
        <v>1070</v>
      </c>
      <c r="D21" s="327">
        <f>+'EU AE1 '!D7</f>
        <v>180485.05398999999</v>
      </c>
      <c r="E21" s="352"/>
      <c r="F21" s="210"/>
      <c r="G21" s="210"/>
      <c r="H21" s="10"/>
    </row>
    <row r="22" spans="1:8" ht="20.100000000000001" customHeight="1">
      <c r="A22" s="14"/>
      <c r="B22" s="22"/>
      <c r="C22" s="22"/>
      <c r="D22" s="33"/>
      <c r="E22" s="33"/>
      <c r="F22" s="33"/>
      <c r="G22" s="33"/>
      <c r="H22" s="10"/>
    </row>
    <row r="23" spans="1:8" ht="20.100000000000001" customHeight="1">
      <c r="A23" s="14"/>
      <c r="B23" s="14"/>
      <c r="C23" s="14"/>
      <c r="D23" s="14"/>
      <c r="E23" s="14"/>
      <c r="F23" s="14"/>
      <c r="G23" s="14"/>
    </row>
    <row r="24" spans="1:8" ht="20.100000000000001" customHeight="1">
      <c r="A24" s="14"/>
      <c r="B24" s="14"/>
      <c r="C24" s="14"/>
      <c r="D24" s="14"/>
      <c r="E24" s="14"/>
      <c r="F24" s="14"/>
      <c r="G24" s="14"/>
    </row>
    <row r="25" spans="1:8" ht="20.100000000000001" customHeight="1">
      <c r="A25" s="14"/>
      <c r="B25" s="14"/>
      <c r="C25" s="14"/>
      <c r="D25" s="14"/>
      <c r="E25" s="14"/>
      <c r="F25" s="14"/>
      <c r="G25" s="14"/>
    </row>
    <row r="26" spans="1:8" ht="20.100000000000001" customHeight="1">
      <c r="A26" s="14"/>
      <c r="B26" s="14"/>
      <c r="C26" s="14"/>
      <c r="D26" s="14"/>
      <c r="E26" s="14"/>
      <c r="F26" s="14"/>
      <c r="G26" s="14"/>
    </row>
    <row r="27" spans="1:8" ht="20.100000000000001" customHeight="1">
      <c r="A27" s="14"/>
      <c r="B27" s="14"/>
      <c r="C27" s="14"/>
      <c r="D27" s="14"/>
      <c r="E27" s="14"/>
      <c r="F27" s="14"/>
      <c r="G27" s="14"/>
    </row>
    <row r="28" spans="1:8" ht="20.100000000000001" customHeight="1">
      <c r="A28" s="14"/>
      <c r="B28" s="14"/>
      <c r="C28" s="14"/>
      <c r="D28" s="14"/>
      <c r="E28" s="14"/>
      <c r="F28" s="14"/>
      <c r="G28" s="14"/>
    </row>
    <row r="29" spans="1:8" ht="20.100000000000001" customHeight="1">
      <c r="A29" s="14"/>
      <c r="B29" s="14"/>
      <c r="C29" s="14"/>
      <c r="D29" s="14"/>
      <c r="E29" s="14"/>
      <c r="F29" s="14"/>
      <c r="G29" s="14"/>
    </row>
    <row r="30" spans="1:8" ht="20.100000000000001" customHeight="1">
      <c r="A30" s="14"/>
      <c r="B30" s="14"/>
      <c r="C30" s="14"/>
      <c r="D30" s="14"/>
      <c r="E30" s="14"/>
      <c r="F30" s="14"/>
      <c r="G30" s="14"/>
    </row>
    <row r="31" spans="1:8" ht="20.100000000000001" customHeight="1">
      <c r="A31" s="14"/>
      <c r="B31" s="14"/>
      <c r="C31" s="14"/>
      <c r="D31" s="14"/>
      <c r="E31" s="14"/>
      <c r="F31" s="14"/>
      <c r="G31" s="14"/>
    </row>
    <row r="32" spans="1:8" ht="20.100000000000001" customHeight="1">
      <c r="A32" s="14"/>
      <c r="B32" s="14"/>
      <c r="C32" s="14"/>
      <c r="D32" s="14"/>
      <c r="E32" s="14"/>
      <c r="F32" s="14"/>
      <c r="G32" s="14"/>
    </row>
    <row r="33" spans="1:7" ht="20.100000000000001" customHeight="1">
      <c r="A33" s="14"/>
      <c r="B33" s="14"/>
      <c r="C33" s="14"/>
      <c r="D33" s="14"/>
      <c r="E33" s="14"/>
      <c r="F33" s="14"/>
      <c r="G33" s="14"/>
    </row>
    <row r="34" spans="1:7" ht="20.100000000000001" customHeight="1">
      <c r="A34" s="14"/>
      <c r="B34" s="14"/>
      <c r="C34" s="14"/>
      <c r="D34" s="14"/>
      <c r="E34" s="14"/>
      <c r="F34" s="14"/>
      <c r="G34" s="14"/>
    </row>
    <row r="35" spans="1:7" ht="20.100000000000001" customHeight="1">
      <c r="A35" s="14"/>
      <c r="B35" s="14"/>
      <c r="C35" s="14"/>
      <c r="D35" s="14"/>
      <c r="E35" s="14"/>
      <c r="F35" s="14"/>
      <c r="G35" s="14"/>
    </row>
    <row r="36" spans="1:7" ht="20.100000000000001" customHeight="1">
      <c r="A36" s="14"/>
      <c r="B36" s="14"/>
      <c r="C36" s="14"/>
      <c r="D36" s="14"/>
      <c r="E36" s="14"/>
      <c r="F36" s="14"/>
      <c r="G36" s="14"/>
    </row>
    <row r="37" spans="1:7" ht="20.100000000000001" customHeight="1">
      <c r="A37" s="14"/>
      <c r="B37" s="14"/>
      <c r="C37" s="14"/>
      <c r="D37" s="14"/>
      <c r="E37" s="14"/>
      <c r="F37" s="14"/>
      <c r="G37" s="14"/>
    </row>
    <row r="38" spans="1:7" ht="20.100000000000001" customHeight="1">
      <c r="A38" s="14"/>
      <c r="B38" s="14"/>
      <c r="C38" s="14"/>
      <c r="D38" s="14"/>
      <c r="E38" s="14"/>
      <c r="F38" s="14"/>
      <c r="G38" s="14"/>
    </row>
    <row r="39" spans="1:7" ht="20.100000000000001" customHeight="1">
      <c r="A39" s="14"/>
      <c r="B39" s="14"/>
      <c r="C39" s="14"/>
      <c r="D39" s="14"/>
      <c r="E39" s="14"/>
      <c r="F39" s="14"/>
      <c r="G39" s="14"/>
    </row>
    <row r="40" spans="1:7" ht="20.100000000000001" customHeight="1">
      <c r="A40" s="14"/>
      <c r="B40" s="14"/>
      <c r="C40" s="14"/>
      <c r="D40" s="14"/>
      <c r="E40" s="14"/>
      <c r="F40" s="14"/>
      <c r="G40" s="14"/>
    </row>
    <row r="41" spans="1:7" ht="20.100000000000001" customHeight="1">
      <c r="A41" s="14"/>
      <c r="B41" s="14"/>
      <c r="C41" s="14"/>
      <c r="D41" s="14"/>
      <c r="E41" s="14"/>
      <c r="F41" s="14"/>
      <c r="G41" s="14"/>
    </row>
    <row r="42" spans="1:7" ht="20.100000000000001" customHeight="1">
      <c r="A42" s="14"/>
      <c r="B42" s="14"/>
      <c r="C42" s="14"/>
      <c r="D42" s="14"/>
      <c r="E42" s="14"/>
      <c r="F42" s="14"/>
      <c r="G42" s="14"/>
    </row>
    <row r="43" spans="1:7" ht="20.100000000000001" customHeight="1">
      <c r="A43" s="14"/>
      <c r="B43" s="14"/>
      <c r="C43" s="14"/>
      <c r="D43" s="14"/>
      <c r="E43" s="14"/>
      <c r="F43" s="14"/>
      <c r="G43" s="14"/>
    </row>
    <row r="44" spans="1:7" ht="20.100000000000001" customHeight="1">
      <c r="A44" s="14"/>
      <c r="B44" s="14"/>
      <c r="C44" s="14"/>
      <c r="D44" s="14"/>
      <c r="E44" s="14"/>
      <c r="F44" s="14"/>
      <c r="G44" s="14"/>
    </row>
    <row r="45" spans="1:7" ht="20.100000000000001" customHeight="1">
      <c r="A45" s="14"/>
      <c r="B45" s="14"/>
      <c r="C45" s="14"/>
      <c r="D45" s="14"/>
      <c r="E45" s="14"/>
      <c r="F45" s="14"/>
      <c r="G45" s="14"/>
    </row>
    <row r="46" spans="1:7" ht="20.100000000000001" customHeight="1">
      <c r="A46" s="14"/>
      <c r="B46" s="14"/>
      <c r="C46" s="14"/>
      <c r="D46" s="14"/>
      <c r="E46" s="14"/>
      <c r="F46" s="14"/>
      <c r="G46" s="14"/>
    </row>
    <row r="47" spans="1:7" ht="20.100000000000001" customHeight="1">
      <c r="A47" s="14"/>
      <c r="B47" s="14"/>
      <c r="C47" s="14"/>
      <c r="D47" s="14"/>
      <c r="E47" s="14"/>
      <c r="F47" s="14"/>
      <c r="G47" s="14"/>
    </row>
    <row r="48" spans="1:7" ht="20.100000000000001" customHeight="1">
      <c r="A48" s="14"/>
      <c r="B48" s="14"/>
      <c r="C48" s="14"/>
      <c r="D48" s="14"/>
      <c r="E48" s="14"/>
      <c r="F48" s="14"/>
      <c r="G48" s="14"/>
    </row>
    <row r="49" spans="1:7" ht="20.100000000000001" customHeight="1">
      <c r="A49" s="14"/>
      <c r="B49" s="14"/>
      <c r="C49" s="14"/>
      <c r="D49" s="14"/>
      <c r="E49" s="14"/>
      <c r="F49" s="14"/>
      <c r="G49" s="14"/>
    </row>
    <row r="50" spans="1:7" ht="20.100000000000001" customHeight="1">
      <c r="A50" s="14"/>
      <c r="B50" s="14"/>
      <c r="C50" s="14"/>
      <c r="D50" s="14"/>
      <c r="E50" s="14"/>
      <c r="F50" s="14"/>
      <c r="G50" s="14"/>
    </row>
    <row r="51" spans="1:7" ht="20.100000000000001" customHeight="1">
      <c r="A51" s="14"/>
      <c r="B51" s="14"/>
      <c r="C51" s="14"/>
      <c r="D51" s="14"/>
      <c r="E51" s="14"/>
      <c r="F51" s="14"/>
      <c r="G51" s="14"/>
    </row>
    <row r="52" spans="1:7" ht="20.100000000000001" customHeight="1">
      <c r="A52" s="14"/>
      <c r="B52" s="14"/>
      <c r="C52" s="14"/>
      <c r="D52" s="14"/>
      <c r="E52" s="14"/>
      <c r="F52" s="14"/>
      <c r="G52" s="14"/>
    </row>
    <row r="53" spans="1:7" ht="20.100000000000001" customHeight="1">
      <c r="A53" s="14"/>
      <c r="B53" s="14"/>
      <c r="C53" s="14"/>
      <c r="D53" s="14"/>
      <c r="E53" s="14"/>
      <c r="F53" s="14"/>
      <c r="G53" s="14"/>
    </row>
    <row r="54" spans="1:7" ht="20.100000000000001" customHeight="1">
      <c r="A54" s="14"/>
      <c r="B54" s="14"/>
      <c r="C54" s="14"/>
      <c r="D54" s="14"/>
      <c r="E54" s="14"/>
      <c r="F54" s="14"/>
      <c r="G54" s="14"/>
    </row>
    <row r="55" spans="1:7" ht="20.100000000000001" customHeight="1">
      <c r="A55" s="14"/>
      <c r="B55" s="14"/>
      <c r="C55" s="14"/>
      <c r="D55" s="14"/>
      <c r="E55" s="14"/>
      <c r="F55" s="14"/>
      <c r="G55" s="14"/>
    </row>
    <row r="56" spans="1:7" ht="20.100000000000001" customHeight="1">
      <c r="A56" s="14"/>
      <c r="B56" s="14"/>
      <c r="C56" s="14"/>
      <c r="D56" s="14"/>
      <c r="E56" s="14"/>
      <c r="F56" s="14"/>
      <c r="G56" s="14"/>
    </row>
    <row r="57" spans="1:7" ht="20.100000000000001" customHeight="1">
      <c r="A57" s="14"/>
      <c r="B57" s="14"/>
      <c r="C57" s="14"/>
      <c r="D57" s="14"/>
      <c r="E57" s="14"/>
      <c r="F57" s="14"/>
      <c r="G57" s="14"/>
    </row>
    <row r="58" spans="1:7" ht="20.100000000000001" customHeight="1">
      <c r="A58" s="14"/>
      <c r="B58" s="14"/>
      <c r="C58" s="14"/>
      <c r="D58" s="14"/>
      <c r="E58" s="14"/>
      <c r="F58" s="14"/>
      <c r="G58" s="14"/>
    </row>
    <row r="59" spans="1:7" ht="20.100000000000001" customHeight="1">
      <c r="A59" s="14"/>
      <c r="B59" s="14"/>
      <c r="C59" s="14"/>
      <c r="D59" s="14"/>
      <c r="E59" s="14"/>
      <c r="F59" s="14"/>
      <c r="G59" s="14"/>
    </row>
    <row r="60" spans="1:7" ht="20.100000000000001" customHeight="1">
      <c r="A60" s="14"/>
      <c r="B60" s="14"/>
      <c r="C60" s="14"/>
      <c r="D60" s="14"/>
      <c r="E60" s="14"/>
      <c r="F60" s="14"/>
      <c r="G60" s="14"/>
    </row>
    <row r="61" spans="1:7" ht="20.100000000000001" customHeight="1">
      <c r="A61" s="14"/>
      <c r="B61" s="14"/>
      <c r="C61" s="14"/>
      <c r="D61" s="14"/>
      <c r="E61" s="14"/>
      <c r="F61" s="14"/>
      <c r="G61" s="14"/>
    </row>
    <row r="62" spans="1:7" ht="20.100000000000001" customHeight="1">
      <c r="A62" s="14"/>
      <c r="B62" s="14"/>
      <c r="C62" s="14"/>
      <c r="D62" s="14"/>
      <c r="E62" s="14"/>
      <c r="F62" s="14"/>
      <c r="G62" s="14"/>
    </row>
    <row r="63" spans="1:7" ht="20.100000000000001" customHeight="1">
      <c r="A63" s="14"/>
      <c r="B63" s="14"/>
      <c r="C63" s="14"/>
      <c r="D63" s="14"/>
      <c r="E63" s="14"/>
      <c r="F63" s="14"/>
      <c r="G63" s="14"/>
    </row>
    <row r="64" spans="1:7" ht="20.100000000000001" customHeight="1">
      <c r="A64" s="14"/>
      <c r="B64" s="14"/>
      <c r="C64" s="14"/>
      <c r="D64" s="14"/>
      <c r="E64" s="14"/>
      <c r="F64" s="14"/>
      <c r="G64" s="14"/>
    </row>
    <row r="65" spans="1:7" ht="20.100000000000001" customHeight="1">
      <c r="A65" s="14"/>
      <c r="B65" s="14"/>
      <c r="C65" s="14"/>
      <c r="D65" s="14"/>
      <c r="E65" s="14"/>
      <c r="F65" s="14"/>
      <c r="G65" s="14"/>
    </row>
    <row r="66" spans="1:7" ht="20.100000000000001" customHeight="1">
      <c r="A66" s="14"/>
      <c r="B66" s="14"/>
      <c r="C66" s="14"/>
      <c r="D66" s="14"/>
      <c r="E66" s="14"/>
      <c r="F66" s="14"/>
      <c r="G66" s="14"/>
    </row>
    <row r="67" spans="1:7" ht="20.100000000000001" customHeight="1">
      <c r="A67" s="14"/>
      <c r="B67" s="14"/>
      <c r="C67" s="14"/>
      <c r="D67" s="14"/>
      <c r="E67" s="14"/>
      <c r="F67" s="14"/>
      <c r="G67" s="14"/>
    </row>
    <row r="68" spans="1:7" ht="20.100000000000001" customHeight="1">
      <c r="A68" s="14"/>
      <c r="B68" s="14"/>
      <c r="C68" s="14"/>
      <c r="D68" s="14"/>
      <c r="E68" s="14"/>
      <c r="F68" s="14"/>
      <c r="G68" s="14"/>
    </row>
    <row r="69" spans="1:7" ht="20.100000000000001" customHeight="1">
      <c r="A69" s="14"/>
      <c r="B69" s="14"/>
      <c r="C69" s="14"/>
      <c r="D69" s="14"/>
      <c r="E69" s="14"/>
      <c r="F69" s="14"/>
      <c r="G69" s="14"/>
    </row>
  </sheetData>
  <sheetProtection algorithmName="SHA-512" hashValue="7urrkrLKrdmdE7au7uHZzuE52SHyrkO97aZChu0W1oS9Lc+hE0uxRl8jQLZs0cAzGIW9BLmyVHVrs7Fuk2XxCQ==" saltValue="kAhbm14mIuGYxzCnpTGVrw==" spinCount="100000" sheet="1" selectLockedCells="1" sort="0" autoFilter="0" selectUnlockedCells="1"/>
  <mergeCells count="4">
    <mergeCell ref="B2:G2"/>
    <mergeCell ref="D4:E5"/>
    <mergeCell ref="F4:G4"/>
    <mergeCell ref="F5:G5"/>
  </mergeCells>
  <pageMargins left="0.7" right="0.7" top="0.75" bottom="0.75" header="0.3" footer="0.3"/>
  <ignoredErrors>
    <ignoredError sqref="D21" unlockedFormula="1"/>
  </ignoredErrors>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4D71A-D7E3-4875-986C-CBAD55A83D30}">
  <dimension ref="A1:K26"/>
  <sheetViews>
    <sheetView workbookViewId="0">
      <selection activeCell="B1" sqref="B1:B2"/>
    </sheetView>
  </sheetViews>
  <sheetFormatPr defaultRowHeight="15"/>
  <cols>
    <col min="1" max="16384" width="9.140625" style="295"/>
  </cols>
  <sheetData>
    <row r="1" spans="1:10">
      <c r="A1" s="294"/>
      <c r="B1" s="294"/>
      <c r="C1" s="294"/>
      <c r="D1" s="294"/>
      <c r="E1" s="294"/>
      <c r="F1" s="294"/>
      <c r="G1" s="294"/>
      <c r="H1" s="294"/>
      <c r="I1" s="294"/>
    </row>
    <row r="2" spans="1:10">
      <c r="A2" s="294"/>
      <c r="B2" s="294"/>
      <c r="C2" s="294"/>
      <c r="D2" s="294"/>
      <c r="E2" s="294"/>
      <c r="F2" s="294"/>
      <c r="G2" s="294"/>
      <c r="H2" s="294"/>
      <c r="I2" s="294"/>
    </row>
    <row r="3" spans="1:10">
      <c r="A3" s="294"/>
      <c r="B3" s="294"/>
      <c r="C3" s="294"/>
      <c r="D3" s="294"/>
      <c r="E3" s="294"/>
      <c r="F3" s="294"/>
      <c r="G3" s="294"/>
      <c r="H3" s="294"/>
      <c r="I3" s="294"/>
    </row>
    <row r="4" spans="1:10">
      <c r="A4" s="294"/>
      <c r="B4" s="294"/>
      <c r="C4" s="294"/>
      <c r="D4" s="294"/>
      <c r="E4" s="294"/>
      <c r="F4" s="294"/>
      <c r="G4" s="294"/>
      <c r="H4" s="294"/>
      <c r="I4" s="294"/>
    </row>
    <row r="5" spans="1:10">
      <c r="A5" s="294"/>
      <c r="B5" s="294"/>
      <c r="C5" s="294"/>
      <c r="D5" s="294"/>
      <c r="E5" s="294"/>
      <c r="F5" s="294"/>
      <c r="G5" s="294"/>
      <c r="H5" s="294"/>
      <c r="I5" s="294"/>
    </row>
    <row r="6" spans="1:10">
      <c r="A6" s="294"/>
      <c r="B6" s="294"/>
      <c r="C6" s="294"/>
      <c r="D6" s="294"/>
      <c r="E6" s="294"/>
      <c r="F6" s="294"/>
      <c r="G6" s="294"/>
      <c r="H6" s="294"/>
      <c r="I6" s="294"/>
    </row>
    <row r="7" spans="1:10">
      <c r="A7" s="294"/>
      <c r="B7" s="294"/>
      <c r="C7" s="294"/>
      <c r="D7" s="294"/>
      <c r="E7" s="294"/>
      <c r="F7" s="294"/>
      <c r="G7" s="294"/>
      <c r="H7" s="294"/>
      <c r="I7" s="294"/>
    </row>
    <row r="8" spans="1:10">
      <c r="A8" s="294"/>
      <c r="B8" s="294"/>
      <c r="C8" s="294"/>
      <c r="D8" s="294"/>
      <c r="E8" s="294"/>
      <c r="F8" s="294"/>
      <c r="G8" s="294"/>
      <c r="H8" s="294"/>
      <c r="I8" s="294"/>
    </row>
    <row r="9" spans="1:10">
      <c r="A9" s="294"/>
      <c r="B9" s="294"/>
      <c r="C9" s="294"/>
      <c r="D9" s="294"/>
      <c r="E9" s="294"/>
      <c r="F9" s="294"/>
      <c r="G9" s="294"/>
      <c r="H9" s="294"/>
      <c r="I9" s="294"/>
    </row>
    <row r="10" spans="1:10">
      <c r="A10" s="294"/>
      <c r="B10" s="294"/>
      <c r="C10" s="294"/>
      <c r="D10" s="294"/>
      <c r="E10" s="294"/>
      <c r="F10" s="294"/>
      <c r="G10" s="294"/>
      <c r="H10" s="294"/>
      <c r="I10" s="294"/>
    </row>
    <row r="11" spans="1:10">
      <c r="A11" s="294"/>
      <c r="B11" s="294"/>
      <c r="C11" s="294"/>
      <c r="D11" s="294"/>
      <c r="E11" s="294"/>
      <c r="F11" s="294"/>
      <c r="G11" s="294"/>
      <c r="H11" s="294"/>
      <c r="I11" s="294"/>
    </row>
    <row r="12" spans="1:10">
      <c r="A12" s="294"/>
      <c r="B12" s="294"/>
      <c r="C12" s="294"/>
      <c r="D12" s="294"/>
      <c r="E12" s="294"/>
      <c r="F12" s="294"/>
      <c r="G12" s="294"/>
      <c r="H12" s="294"/>
      <c r="I12" s="294"/>
    </row>
    <row r="13" spans="1:10" ht="39.75">
      <c r="A13" s="294"/>
      <c r="B13" s="294"/>
      <c r="C13" s="299" t="s">
        <v>1374</v>
      </c>
      <c r="D13" s="300"/>
      <c r="E13" s="300"/>
      <c r="F13" s="300"/>
      <c r="G13" s="300"/>
      <c r="H13" s="300"/>
      <c r="I13" s="300"/>
    </row>
    <row r="14" spans="1:10">
      <c r="A14" s="294"/>
      <c r="B14" s="294"/>
      <c r="C14" s="296"/>
      <c r="D14" s="296"/>
      <c r="E14" s="296"/>
      <c r="F14" s="296"/>
      <c r="G14" s="296"/>
      <c r="H14" s="296"/>
      <c r="I14" s="296"/>
    </row>
    <row r="15" spans="1:10" ht="23.25">
      <c r="A15" s="294"/>
      <c r="B15" s="415" t="s">
        <v>1404</v>
      </c>
      <c r="C15" s="415"/>
      <c r="D15" s="415"/>
      <c r="E15" s="415"/>
      <c r="F15" s="415"/>
      <c r="G15" s="415"/>
      <c r="H15" s="415"/>
      <c r="I15" s="415"/>
      <c r="J15" s="415"/>
    </row>
    <row r="16" spans="1:10" ht="18.75">
      <c r="A16" s="294"/>
      <c r="B16" s="294"/>
      <c r="C16" s="416"/>
      <c r="D16" s="416"/>
      <c r="E16" s="416"/>
      <c r="F16" s="416"/>
      <c r="G16" s="416"/>
      <c r="H16" s="416"/>
      <c r="I16" s="416"/>
    </row>
    <row r="17" spans="1:11" ht="23.25">
      <c r="A17" s="294"/>
      <c r="B17" s="294"/>
      <c r="C17" s="297"/>
      <c r="D17" s="296"/>
      <c r="E17" s="296"/>
      <c r="F17" s="296"/>
      <c r="G17" s="296"/>
      <c r="H17" s="296"/>
      <c r="I17" s="296"/>
    </row>
    <row r="18" spans="1:11" ht="15.75">
      <c r="A18" s="294"/>
      <c r="B18" s="294"/>
      <c r="C18" s="298"/>
      <c r="D18" s="300"/>
      <c r="E18" s="296"/>
      <c r="F18" s="296"/>
      <c r="G18" s="296"/>
      <c r="H18" s="296"/>
      <c r="I18" s="296"/>
    </row>
    <row r="20" spans="1:11">
      <c r="D20" s="417" t="s">
        <v>1399</v>
      </c>
      <c r="E20" s="417"/>
      <c r="F20" s="417"/>
      <c r="G20" s="417"/>
      <c r="H20" s="417"/>
      <c r="I20" s="417"/>
      <c r="J20" s="417"/>
      <c r="K20" s="417"/>
    </row>
    <row r="21" spans="1:11">
      <c r="D21" s="303" t="s">
        <v>1400</v>
      </c>
      <c r="E21" s="418" t="s">
        <v>1405</v>
      </c>
      <c r="F21" s="418"/>
      <c r="G21" s="418"/>
      <c r="H21" s="418"/>
      <c r="I21" s="418"/>
      <c r="J21" s="418"/>
      <c r="K21" s="418"/>
    </row>
    <row r="22" spans="1:11">
      <c r="D22" s="303"/>
      <c r="E22" s="418"/>
      <c r="F22" s="418"/>
      <c r="G22" s="418"/>
      <c r="H22" s="418"/>
      <c r="I22" s="418"/>
      <c r="J22" s="418"/>
      <c r="K22" s="418"/>
    </row>
    <row r="23" spans="1:11">
      <c r="D23" s="303"/>
      <c r="E23" s="418"/>
      <c r="F23" s="418"/>
      <c r="G23" s="418"/>
      <c r="H23" s="418"/>
      <c r="I23" s="418"/>
      <c r="J23" s="418"/>
      <c r="K23" s="418"/>
    </row>
    <row r="24" spans="1:11">
      <c r="D24" s="303" t="s">
        <v>1401</v>
      </c>
      <c r="E24" s="419" t="s">
        <v>1402</v>
      </c>
      <c r="F24" s="419"/>
      <c r="G24" s="419"/>
      <c r="H24" s="419"/>
      <c r="I24" s="419"/>
      <c r="J24" s="419"/>
      <c r="K24" s="419"/>
    </row>
    <row r="25" spans="1:11">
      <c r="D25" s="303"/>
      <c r="E25" s="419"/>
      <c r="F25" s="419"/>
      <c r="G25" s="419"/>
      <c r="H25" s="419"/>
      <c r="I25" s="419"/>
      <c r="J25" s="419"/>
      <c r="K25" s="419"/>
    </row>
    <row r="26" spans="1:11">
      <c r="D26" s="361"/>
      <c r="E26" s="419"/>
      <c r="F26" s="419"/>
      <c r="G26" s="419"/>
      <c r="H26" s="419"/>
      <c r="I26" s="419"/>
      <c r="J26" s="419"/>
      <c r="K26" s="419"/>
    </row>
  </sheetData>
  <sheetProtection algorithmName="SHA-512" hashValue="y/BpE1sqnsHOk2RhhIKDLjQOLtY9rX4faUbW4PUZ1g4ihf48hZECQ70M9GboPH4MHfvyxXwPhnUVfEp+ZbocPA==" saltValue="e1sxP4F+eG/h1sGhk7qNCw==" spinCount="100000" sheet="1" objects="1" scenarios="1" selectLockedCells="1" selectUnlockedCells="1"/>
  <mergeCells count="5">
    <mergeCell ref="B15:J15"/>
    <mergeCell ref="C16:I16"/>
    <mergeCell ref="D20:K20"/>
    <mergeCell ref="E21:K23"/>
    <mergeCell ref="E24:K26"/>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53"/>
  <sheetViews>
    <sheetView showGridLines="0" zoomScale="80" zoomScaleNormal="80" workbookViewId="0">
      <pane xSplit="3" ySplit="5" topLeftCell="D6" activePane="bottomRight" state="frozen"/>
      <selection pane="topRight"/>
      <selection pane="bottomLeft"/>
      <selection pane="bottomRight" activeCell="B2" sqref="B2:E2"/>
    </sheetView>
  </sheetViews>
  <sheetFormatPr defaultRowHeight="15"/>
  <cols>
    <col min="1" max="1" width="3.7109375" style="12" customWidth="1"/>
    <col min="2" max="2" width="7.140625" style="12" customWidth="1"/>
    <col min="3" max="3" width="63" style="12" customWidth="1"/>
    <col min="4" max="4" width="22.7109375" style="12" customWidth="1"/>
    <col min="5" max="5" width="24.7109375" style="12" customWidth="1"/>
    <col min="6" max="16384" width="9.140625" style="12"/>
  </cols>
  <sheetData>
    <row r="1" spans="1:6" ht="20.100000000000001" customHeight="1">
      <c r="A1" s="14"/>
      <c r="B1" s="18"/>
      <c r="C1" s="18"/>
      <c r="D1" s="18"/>
      <c r="E1" s="18"/>
    </row>
    <row r="2" spans="1:6" ht="20.100000000000001" customHeight="1">
      <c r="A2" s="19"/>
      <c r="B2" s="528" t="s">
        <v>1071</v>
      </c>
      <c r="C2" s="529"/>
      <c r="D2" s="529"/>
      <c r="E2" s="529"/>
    </row>
    <row r="3" spans="1:6" ht="20.100000000000001" customHeight="1">
      <c r="A3" s="14"/>
      <c r="B3" s="66"/>
      <c r="C3" s="66"/>
      <c r="D3" s="85"/>
      <c r="E3" s="59"/>
    </row>
    <row r="4" spans="1:6" ht="93" customHeight="1">
      <c r="A4" s="14"/>
      <c r="B4" s="63"/>
      <c r="C4" s="79"/>
      <c r="D4" s="131" t="s">
        <v>1072</v>
      </c>
      <c r="E4" s="76" t="s">
        <v>1073</v>
      </c>
    </row>
    <row r="5" spans="1:6" ht="20.100000000000001" customHeight="1">
      <c r="A5" s="14"/>
      <c r="B5" s="270" t="s">
        <v>1170</v>
      </c>
      <c r="C5" s="271"/>
      <c r="D5" s="125" t="s">
        <v>1027</v>
      </c>
      <c r="E5" s="125" t="s">
        <v>1028</v>
      </c>
    </row>
    <row r="6" spans="1:6" ht="20.100000000000001" customHeight="1">
      <c r="A6" s="19"/>
      <c r="B6" s="123" t="s">
        <v>1027</v>
      </c>
      <c r="C6" s="188" t="s">
        <v>1074</v>
      </c>
      <c r="D6" s="327"/>
      <c r="E6" s="327">
        <f>+'EU AE2 '!D21</f>
        <v>180485.05398999999</v>
      </c>
      <c r="F6" s="10"/>
    </row>
    <row r="7" spans="1:6" ht="20.100000000000001" customHeight="1">
      <c r="A7" s="14"/>
      <c r="B7" s="22"/>
      <c r="C7" s="22"/>
      <c r="D7" s="33"/>
      <c r="E7" s="33"/>
      <c r="F7" s="10"/>
    </row>
    <row r="8" spans="1:6" ht="20.100000000000001" customHeight="1">
      <c r="A8" s="14"/>
      <c r="B8" s="14"/>
      <c r="C8" s="14"/>
      <c r="D8" s="14"/>
      <c r="E8" s="14"/>
    </row>
    <row r="9" spans="1:6" ht="20.100000000000001" customHeight="1">
      <c r="A9" s="14"/>
      <c r="B9" s="14"/>
      <c r="C9" s="14"/>
      <c r="D9" s="14"/>
      <c r="E9" s="14"/>
    </row>
    <row r="10" spans="1:6" ht="20.100000000000001" customHeight="1">
      <c r="A10" s="14"/>
      <c r="B10" s="14"/>
      <c r="C10" s="14"/>
      <c r="D10" s="14"/>
      <c r="E10" s="14"/>
    </row>
    <row r="11" spans="1:6" ht="20.100000000000001" customHeight="1">
      <c r="A11" s="14"/>
      <c r="B11" s="14"/>
      <c r="C11" s="14"/>
      <c r="D11" s="14"/>
      <c r="E11" s="14"/>
    </row>
    <row r="12" spans="1:6" ht="20.100000000000001" customHeight="1">
      <c r="A12" s="14"/>
      <c r="B12" s="14"/>
      <c r="C12" s="14"/>
      <c r="D12" s="14"/>
      <c r="E12" s="14"/>
    </row>
    <row r="13" spans="1:6" ht="20.100000000000001" customHeight="1">
      <c r="A13" s="14"/>
      <c r="B13" s="14"/>
      <c r="C13" s="14"/>
      <c r="D13" s="14"/>
      <c r="E13" s="14"/>
    </row>
    <row r="14" spans="1:6" ht="20.100000000000001" customHeight="1">
      <c r="A14" s="14"/>
      <c r="B14" s="14"/>
      <c r="C14" s="14"/>
      <c r="D14" s="14"/>
      <c r="E14" s="14"/>
    </row>
    <row r="15" spans="1:6" ht="20.100000000000001" customHeight="1">
      <c r="A15" s="14"/>
      <c r="B15" s="14"/>
      <c r="C15" s="14"/>
      <c r="D15" s="14"/>
      <c r="E15" s="14"/>
    </row>
    <row r="16" spans="1:6" ht="20.100000000000001" customHeight="1">
      <c r="A16" s="14"/>
      <c r="B16" s="14"/>
      <c r="C16" s="14"/>
      <c r="D16" s="14"/>
      <c r="E16" s="14"/>
    </row>
    <row r="17" spans="1:5" ht="20.100000000000001" customHeight="1">
      <c r="A17" s="14"/>
      <c r="B17" s="14"/>
      <c r="C17" s="14"/>
      <c r="D17" s="14"/>
      <c r="E17" s="14"/>
    </row>
    <row r="18" spans="1:5" ht="20.100000000000001" customHeight="1">
      <c r="A18" s="14"/>
      <c r="B18" s="14"/>
      <c r="C18" s="14"/>
      <c r="D18" s="14"/>
      <c r="E18" s="14"/>
    </row>
    <row r="19" spans="1:5" ht="20.100000000000001" customHeight="1">
      <c r="A19" s="14"/>
      <c r="B19" s="14"/>
      <c r="C19" s="14"/>
      <c r="D19" s="14"/>
      <c r="E19" s="14"/>
    </row>
    <row r="20" spans="1:5" ht="20.100000000000001" customHeight="1">
      <c r="A20" s="14"/>
      <c r="B20" s="14"/>
      <c r="C20" s="14"/>
      <c r="D20" s="14"/>
      <c r="E20" s="14"/>
    </row>
    <row r="21" spans="1:5" ht="20.100000000000001" customHeight="1">
      <c r="A21" s="14"/>
      <c r="B21" s="14"/>
      <c r="C21" s="14"/>
      <c r="D21" s="14"/>
      <c r="E21" s="14"/>
    </row>
    <row r="22" spans="1:5" ht="20.100000000000001" customHeight="1">
      <c r="A22" s="14"/>
      <c r="B22" s="14"/>
      <c r="C22" s="14"/>
      <c r="D22" s="14"/>
      <c r="E22" s="14"/>
    </row>
    <row r="23" spans="1:5" ht="20.100000000000001" customHeight="1">
      <c r="A23" s="14"/>
      <c r="B23" s="14"/>
      <c r="C23" s="14"/>
      <c r="D23" s="14"/>
      <c r="E23" s="14"/>
    </row>
    <row r="24" spans="1:5" ht="20.100000000000001" customHeight="1">
      <c r="A24" s="14"/>
      <c r="B24" s="14"/>
      <c r="C24" s="14"/>
      <c r="D24" s="14"/>
      <c r="E24" s="14"/>
    </row>
    <row r="25" spans="1:5" ht="20.100000000000001" customHeight="1">
      <c r="A25" s="14"/>
      <c r="B25" s="14"/>
      <c r="C25" s="14"/>
      <c r="D25" s="14"/>
      <c r="E25" s="14"/>
    </row>
    <row r="26" spans="1:5" ht="20.100000000000001" customHeight="1">
      <c r="A26" s="14"/>
      <c r="B26" s="14"/>
      <c r="C26" s="14"/>
      <c r="D26" s="14"/>
      <c r="E26" s="14"/>
    </row>
    <row r="27" spans="1:5" ht="20.100000000000001" customHeight="1">
      <c r="A27" s="14"/>
      <c r="B27" s="14"/>
      <c r="C27" s="14"/>
      <c r="D27" s="14"/>
      <c r="E27" s="14"/>
    </row>
    <row r="28" spans="1:5" ht="20.100000000000001" customHeight="1">
      <c r="A28" s="14"/>
      <c r="B28" s="14"/>
      <c r="C28" s="14"/>
      <c r="D28" s="14"/>
      <c r="E28" s="14"/>
    </row>
    <row r="29" spans="1:5" ht="20.100000000000001" customHeight="1">
      <c r="A29" s="14"/>
      <c r="B29" s="14"/>
      <c r="C29" s="14"/>
      <c r="D29" s="14"/>
      <c r="E29" s="14"/>
    </row>
    <row r="30" spans="1:5" ht="20.100000000000001" customHeight="1">
      <c r="A30" s="14"/>
      <c r="B30" s="14"/>
      <c r="C30" s="14"/>
      <c r="D30" s="14"/>
      <c r="E30" s="14"/>
    </row>
    <row r="31" spans="1:5" ht="20.100000000000001" customHeight="1">
      <c r="A31" s="14"/>
      <c r="B31" s="14"/>
      <c r="C31" s="14"/>
      <c r="D31" s="14"/>
      <c r="E31" s="14"/>
    </row>
    <row r="32" spans="1:5" ht="20.100000000000001" customHeight="1">
      <c r="A32" s="14"/>
      <c r="B32" s="14"/>
      <c r="C32" s="14"/>
      <c r="D32" s="14"/>
      <c r="E32" s="14"/>
    </row>
    <row r="33" spans="1:5" ht="20.100000000000001" customHeight="1">
      <c r="A33" s="14"/>
      <c r="B33" s="14"/>
      <c r="C33" s="14"/>
      <c r="D33" s="14"/>
      <c r="E33" s="14"/>
    </row>
    <row r="34" spans="1:5" ht="20.100000000000001" customHeight="1">
      <c r="A34" s="14"/>
      <c r="B34" s="14"/>
      <c r="C34" s="14"/>
      <c r="D34" s="14"/>
      <c r="E34" s="14"/>
    </row>
    <row r="35" spans="1:5" ht="20.100000000000001" customHeight="1">
      <c r="A35" s="14"/>
      <c r="B35" s="14"/>
      <c r="C35" s="14"/>
      <c r="D35" s="14"/>
      <c r="E35" s="14"/>
    </row>
    <row r="36" spans="1:5" ht="20.100000000000001" customHeight="1">
      <c r="A36" s="14"/>
      <c r="B36" s="14"/>
      <c r="C36" s="14"/>
      <c r="D36" s="14"/>
      <c r="E36" s="14"/>
    </row>
    <row r="37" spans="1:5" ht="20.100000000000001" customHeight="1">
      <c r="A37" s="14"/>
      <c r="B37" s="14"/>
      <c r="C37" s="14"/>
      <c r="D37" s="14"/>
      <c r="E37" s="14"/>
    </row>
    <row r="38" spans="1:5" ht="20.100000000000001" customHeight="1">
      <c r="A38" s="14"/>
      <c r="B38" s="14"/>
      <c r="C38" s="14"/>
      <c r="D38" s="14"/>
      <c r="E38" s="14"/>
    </row>
    <row r="39" spans="1:5" ht="20.100000000000001" customHeight="1">
      <c r="A39" s="14"/>
      <c r="B39" s="14"/>
      <c r="C39" s="14"/>
      <c r="D39" s="14"/>
      <c r="E39" s="14"/>
    </row>
    <row r="40" spans="1:5" ht="20.100000000000001" customHeight="1">
      <c r="A40" s="14"/>
      <c r="B40" s="14"/>
      <c r="C40" s="14"/>
      <c r="D40" s="14"/>
      <c r="E40" s="14"/>
    </row>
    <row r="41" spans="1:5" ht="20.100000000000001" customHeight="1">
      <c r="A41" s="14"/>
      <c r="B41" s="14"/>
      <c r="C41" s="14"/>
      <c r="D41" s="14"/>
      <c r="E41" s="14"/>
    </row>
    <row r="42" spans="1:5" ht="20.100000000000001" customHeight="1">
      <c r="A42" s="14"/>
      <c r="B42" s="14"/>
      <c r="C42" s="14"/>
      <c r="D42" s="14"/>
      <c r="E42" s="14"/>
    </row>
    <row r="43" spans="1:5" ht="20.100000000000001" customHeight="1">
      <c r="A43" s="14"/>
      <c r="B43" s="14"/>
      <c r="C43" s="14"/>
      <c r="D43" s="14"/>
      <c r="E43" s="14"/>
    </row>
    <row r="44" spans="1:5" ht="20.100000000000001" customHeight="1">
      <c r="A44" s="14"/>
      <c r="B44" s="14"/>
      <c r="C44" s="14"/>
      <c r="D44" s="14"/>
      <c r="E44" s="14"/>
    </row>
    <row r="45" spans="1:5" ht="20.100000000000001" customHeight="1">
      <c r="A45" s="14"/>
      <c r="B45" s="14"/>
      <c r="C45" s="14"/>
      <c r="D45" s="14"/>
      <c r="E45" s="14"/>
    </row>
    <row r="46" spans="1:5" ht="20.100000000000001" customHeight="1">
      <c r="A46" s="14"/>
      <c r="B46" s="14"/>
      <c r="C46" s="14"/>
      <c r="D46" s="14"/>
      <c r="E46" s="14"/>
    </row>
    <row r="47" spans="1:5" ht="20.100000000000001" customHeight="1">
      <c r="A47" s="14"/>
      <c r="B47" s="14"/>
      <c r="C47" s="14"/>
      <c r="D47" s="14"/>
      <c r="E47" s="14"/>
    </row>
    <row r="48" spans="1:5" ht="20.100000000000001" customHeight="1">
      <c r="A48" s="14"/>
      <c r="B48" s="14"/>
      <c r="C48" s="14"/>
      <c r="D48" s="14"/>
      <c r="E48" s="14"/>
    </row>
    <row r="49" spans="1:5" ht="20.100000000000001" customHeight="1">
      <c r="A49" s="14"/>
      <c r="B49" s="14"/>
      <c r="C49" s="14"/>
      <c r="D49" s="14"/>
      <c r="E49" s="14"/>
    </row>
    <row r="50" spans="1:5" ht="20.100000000000001" customHeight="1">
      <c r="A50" s="14"/>
      <c r="B50" s="14"/>
      <c r="C50" s="14"/>
      <c r="D50" s="14"/>
      <c r="E50" s="14"/>
    </row>
    <row r="51" spans="1:5" ht="20.100000000000001" customHeight="1">
      <c r="A51" s="14"/>
      <c r="B51" s="14"/>
      <c r="C51" s="14"/>
      <c r="D51" s="14"/>
      <c r="E51" s="14"/>
    </row>
    <row r="52" spans="1:5" ht="20.100000000000001" customHeight="1">
      <c r="A52" s="14"/>
      <c r="B52" s="14"/>
      <c r="C52" s="14"/>
      <c r="D52" s="14"/>
      <c r="E52" s="14"/>
    </row>
    <row r="53" spans="1:5" ht="20.100000000000001" customHeight="1">
      <c r="A53" s="14"/>
      <c r="B53" s="14"/>
      <c r="C53" s="14"/>
      <c r="D53" s="14"/>
      <c r="E53" s="14"/>
    </row>
  </sheetData>
  <sheetProtection algorithmName="SHA-512" hashValue="/XZa4aGFXO9u+xmWg1600Xp0ICjg8/TRUDxcfTEx3AV6u0cdA3BKCzBGHobCptIfkVXq+wDF4d0TfpSsMC6NZg==" saltValue="oL6txw3Eq4+xN5LcjLsvEQ==" spinCount="100000" sheet="1" selectLockedCells="1" sort="0" autoFilter="0" selectUnlockedCells="1"/>
  <mergeCells count="1">
    <mergeCell ref="B2:E2"/>
  </mergeCells>
  <pageMargins left="0.7" right="0.7" top="0.75" bottom="0.75" header="0.3" footer="0.3"/>
  <ignoredErrors>
    <ignoredError sqref="E6" unlockedFormula="1"/>
  </ignoredErrors>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775CC-8494-4D72-B344-25CDE0D952B2}">
  <dimension ref="B1:L43"/>
  <sheetViews>
    <sheetView workbookViewId="0">
      <selection activeCell="B2" sqref="B2:D2"/>
    </sheetView>
  </sheetViews>
  <sheetFormatPr defaultColWidth="8.5703125" defaultRowHeight="15"/>
  <cols>
    <col min="1" max="1" width="8.5703125" style="219"/>
    <col min="2" max="2" width="11.140625" style="219" customWidth="1"/>
    <col min="3" max="3" width="28.42578125" style="219" customWidth="1"/>
    <col min="4" max="4" width="25.28515625" style="219" customWidth="1"/>
    <col min="5" max="5" width="24.85546875" style="219" customWidth="1"/>
    <col min="6" max="16384" width="8.5703125" style="219"/>
  </cols>
  <sheetData>
    <row r="1" spans="2:12">
      <c r="H1" s="242"/>
    </row>
    <row r="2" spans="2:12" ht="18.75">
      <c r="B2" s="572" t="s">
        <v>1122</v>
      </c>
      <c r="C2" s="573"/>
      <c r="D2" s="574"/>
      <c r="E2" s="243"/>
      <c r="F2" s="243"/>
      <c r="G2" s="243"/>
      <c r="H2" s="243"/>
    </row>
    <row r="3" spans="2:12">
      <c r="B3" s="243" t="s">
        <v>1123</v>
      </c>
      <c r="C3" s="243"/>
      <c r="D3" s="243"/>
      <c r="E3" s="243"/>
      <c r="F3" s="243"/>
      <c r="G3" s="243"/>
      <c r="H3" s="243"/>
    </row>
    <row r="4" spans="2:12">
      <c r="C4" s="243"/>
      <c r="D4" s="243"/>
      <c r="E4" s="243"/>
      <c r="F4" s="243"/>
      <c r="G4" s="243"/>
      <c r="H4" s="243"/>
    </row>
    <row r="5" spans="2:12">
      <c r="C5" s="243"/>
      <c r="D5" s="243"/>
      <c r="E5" s="243"/>
      <c r="F5" s="243"/>
      <c r="G5" s="243"/>
      <c r="H5" s="243"/>
    </row>
    <row r="6" spans="2:12" ht="37.5" customHeight="1">
      <c r="B6" s="568" t="s">
        <v>1170</v>
      </c>
      <c r="C6" s="570" t="s">
        <v>1124</v>
      </c>
      <c r="D6" s="251" t="s">
        <v>1125</v>
      </c>
      <c r="E6" s="249" t="s">
        <v>1126</v>
      </c>
    </row>
    <row r="7" spans="2:12">
      <c r="B7" s="569"/>
      <c r="C7" s="571"/>
      <c r="D7" s="248" t="s">
        <v>1413</v>
      </c>
      <c r="E7" s="250" t="s">
        <v>1413</v>
      </c>
    </row>
    <row r="8" spans="2:12">
      <c r="B8" s="244">
        <v>1</v>
      </c>
      <c r="C8" s="245" t="s">
        <v>1127</v>
      </c>
      <c r="D8" s="329">
        <v>-6774.2062599999999</v>
      </c>
      <c r="E8" s="329">
        <v>-4455.7273100000002</v>
      </c>
    </row>
    <row r="9" spans="2:12">
      <c r="B9" s="244">
        <v>2</v>
      </c>
      <c r="C9" s="246" t="s">
        <v>1128</v>
      </c>
      <c r="D9" s="329">
        <v>4308.9520899999998</v>
      </c>
      <c r="E9" s="329">
        <v>6127.7031200000001</v>
      </c>
    </row>
    <row r="10" spans="2:12">
      <c r="B10" s="244">
        <v>3</v>
      </c>
      <c r="C10" s="245" t="s">
        <v>1129</v>
      </c>
      <c r="D10" s="329">
        <v>11908.392610000001</v>
      </c>
      <c r="E10" s="192"/>
    </row>
    <row r="11" spans="2:12">
      <c r="B11" s="244">
        <v>4</v>
      </c>
      <c r="C11" s="245" t="s">
        <v>1130</v>
      </c>
      <c r="D11" s="329">
        <v>-13625.31228</v>
      </c>
      <c r="E11" s="192"/>
      <c r="L11" s="236"/>
    </row>
    <row r="12" spans="2:12">
      <c r="B12" s="244">
        <v>5</v>
      </c>
      <c r="C12" s="245" t="s">
        <v>1131</v>
      </c>
      <c r="D12" s="329">
        <v>-13584.56292</v>
      </c>
      <c r="E12" s="192"/>
    </row>
    <row r="13" spans="2:12">
      <c r="B13" s="247">
        <v>6</v>
      </c>
      <c r="C13" s="245" t="s">
        <v>1132</v>
      </c>
      <c r="D13" s="329">
        <v>13925.220450000001</v>
      </c>
      <c r="E13" s="192"/>
    </row>
    <row r="43" spans="5:5">
      <c r="E43" s="239"/>
    </row>
  </sheetData>
  <sheetProtection algorithmName="SHA-512" hashValue="UcXxY40BeGlBLX6P4EcNF2+UZ4UptDONKvAXJSUMmmcKsfdv5+WY44MP01BBMuqRVOebKh7OIBTzqXcy84eU7Q==" saltValue="jyGdjsIOGXgNyecil7bDsg==" spinCount="100000" sheet="1" selectLockedCells="1" selectUnlockedCells="1"/>
  <mergeCells count="3">
    <mergeCell ref="B6:B7"/>
    <mergeCell ref="C6:C7"/>
    <mergeCell ref="B2:D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CF776-5C3C-4F9D-964A-0DE77410B6FB}">
  <dimension ref="B2:N43"/>
  <sheetViews>
    <sheetView workbookViewId="0">
      <selection activeCell="B2" sqref="B2:F2"/>
    </sheetView>
  </sheetViews>
  <sheetFormatPr defaultColWidth="8.5703125" defaultRowHeight="15"/>
  <cols>
    <col min="1" max="3" width="8.5703125" style="219"/>
    <col min="4" max="4" width="17.85546875" style="219" customWidth="1"/>
    <col min="5" max="5" width="74.42578125" style="219" customWidth="1"/>
    <col min="6" max="6" width="16.42578125" style="219" customWidth="1"/>
    <col min="7" max="7" width="15.5703125" style="219" customWidth="1"/>
    <col min="8" max="8" width="20.42578125" style="219" customWidth="1"/>
    <col min="9" max="9" width="20.85546875" style="219" customWidth="1"/>
    <col min="10" max="16384" width="8.5703125" style="219"/>
  </cols>
  <sheetData>
    <row r="2" spans="2:14" ht="19.5" customHeight="1">
      <c r="B2" s="572" t="s">
        <v>1099</v>
      </c>
      <c r="C2" s="573"/>
      <c r="D2" s="573"/>
      <c r="E2" s="573"/>
      <c r="F2" s="574"/>
      <c r="G2" s="230"/>
      <c r="H2" s="230"/>
      <c r="I2" s="230"/>
    </row>
    <row r="3" spans="2:14" ht="20.25">
      <c r="B3" s="231"/>
      <c r="D3" s="230"/>
      <c r="E3" s="230"/>
      <c r="F3" s="230"/>
      <c r="G3" s="230"/>
      <c r="H3" s="230"/>
      <c r="I3" s="230"/>
    </row>
    <row r="4" spans="2:14">
      <c r="B4" s="230"/>
      <c r="C4" s="230"/>
      <c r="D4" s="230"/>
      <c r="E4" s="230"/>
      <c r="F4" s="230"/>
      <c r="G4" s="230"/>
      <c r="H4" s="230"/>
      <c r="I4" s="230"/>
    </row>
    <row r="5" spans="2:14" ht="45">
      <c r="B5" s="575" t="s">
        <v>1414</v>
      </c>
      <c r="C5" s="576"/>
      <c r="D5" s="576"/>
      <c r="E5" s="576"/>
      <c r="F5" s="240" t="s">
        <v>1100</v>
      </c>
      <c r="G5" s="240" t="s">
        <v>1101</v>
      </c>
      <c r="H5" s="240" t="s">
        <v>1102</v>
      </c>
      <c r="I5" s="241" t="s">
        <v>1103</v>
      </c>
    </row>
    <row r="6" spans="2:14">
      <c r="B6" s="320">
        <v>1</v>
      </c>
      <c r="C6" s="577" t="s">
        <v>1104</v>
      </c>
      <c r="D6" s="578"/>
      <c r="E6" s="232" t="s">
        <v>1105</v>
      </c>
      <c r="F6" s="323"/>
      <c r="G6" s="323">
        <v>2</v>
      </c>
      <c r="H6" s="323"/>
      <c r="I6" s="323">
        <v>6</v>
      </c>
    </row>
    <row r="7" spans="2:14">
      <c r="B7" s="321">
        <v>2</v>
      </c>
      <c r="C7" s="577"/>
      <c r="D7" s="578"/>
      <c r="E7" s="233" t="s">
        <v>1168</v>
      </c>
      <c r="F7" s="323"/>
      <c r="G7" s="323">
        <v>5818</v>
      </c>
      <c r="H7" s="323"/>
      <c r="I7" s="323">
        <v>7640</v>
      </c>
    </row>
    <row r="8" spans="2:14">
      <c r="B8" s="321">
        <v>3</v>
      </c>
      <c r="C8" s="577"/>
      <c r="D8" s="578"/>
      <c r="E8" s="234" t="s">
        <v>1106</v>
      </c>
      <c r="F8" s="323"/>
      <c r="G8" s="323">
        <f>+G7</f>
        <v>5818</v>
      </c>
      <c r="H8" s="323"/>
      <c r="I8" s="323">
        <f>+I7</f>
        <v>7640</v>
      </c>
    </row>
    <row r="9" spans="2:14">
      <c r="B9" s="321">
        <v>4</v>
      </c>
      <c r="C9" s="577"/>
      <c r="D9" s="578"/>
      <c r="E9" s="234" t="s">
        <v>1107</v>
      </c>
      <c r="F9" s="323"/>
      <c r="G9" s="323"/>
      <c r="H9" s="323"/>
      <c r="I9" s="323"/>
    </row>
    <row r="10" spans="2:14">
      <c r="B10" s="321" t="s">
        <v>1108</v>
      </c>
      <c r="C10" s="577"/>
      <c r="D10" s="578"/>
      <c r="E10" s="235" t="s">
        <v>1109</v>
      </c>
      <c r="F10" s="323"/>
      <c r="G10" s="323"/>
      <c r="H10" s="323"/>
      <c r="I10" s="323"/>
    </row>
    <row r="11" spans="2:14">
      <c r="B11" s="321">
        <v>5</v>
      </c>
      <c r="C11" s="577"/>
      <c r="D11" s="578"/>
      <c r="E11" s="235" t="s">
        <v>1110</v>
      </c>
      <c r="F11" s="323"/>
      <c r="G11" s="323"/>
      <c r="H11" s="323"/>
      <c r="I11" s="323"/>
      <c r="N11" s="236"/>
    </row>
    <row r="12" spans="2:14">
      <c r="B12" s="321" t="s">
        <v>1111</v>
      </c>
      <c r="C12" s="577"/>
      <c r="D12" s="578"/>
      <c r="E12" s="234" t="s">
        <v>1112</v>
      </c>
      <c r="F12" s="323"/>
      <c r="G12" s="323"/>
      <c r="H12" s="323"/>
      <c r="I12" s="323"/>
    </row>
    <row r="13" spans="2:14">
      <c r="B13" s="321">
        <v>6</v>
      </c>
      <c r="C13" s="577"/>
      <c r="D13" s="578"/>
      <c r="E13" s="234"/>
      <c r="F13" s="323"/>
      <c r="G13" s="323"/>
      <c r="H13" s="323"/>
      <c r="I13" s="323"/>
    </row>
    <row r="14" spans="2:14">
      <c r="B14" s="321">
        <v>7</v>
      </c>
      <c r="C14" s="577"/>
      <c r="D14" s="578"/>
      <c r="E14" s="234" t="s">
        <v>1113</v>
      </c>
      <c r="F14" s="323"/>
      <c r="G14" s="323"/>
      <c r="H14" s="323"/>
      <c r="I14" s="323"/>
    </row>
    <row r="15" spans="2:14">
      <c r="B15" s="321">
        <v>8</v>
      </c>
      <c r="C15" s="579"/>
      <c r="D15" s="580"/>
      <c r="E15" s="234" t="s">
        <v>1107</v>
      </c>
      <c r="F15" s="323"/>
      <c r="G15" s="323"/>
      <c r="H15" s="323"/>
      <c r="I15" s="323"/>
    </row>
    <row r="16" spans="2:14" ht="15" customHeight="1">
      <c r="B16" s="321">
        <v>9</v>
      </c>
      <c r="C16" s="581" t="s">
        <v>1114</v>
      </c>
      <c r="D16" s="582"/>
      <c r="E16" s="237" t="s">
        <v>1105</v>
      </c>
      <c r="F16" s="323"/>
      <c r="G16" s="323"/>
      <c r="H16" s="323"/>
      <c r="I16" s="323"/>
    </row>
    <row r="17" spans="2:9">
      <c r="B17" s="321">
        <v>10</v>
      </c>
      <c r="C17" s="577"/>
      <c r="D17" s="578"/>
      <c r="E17" s="233" t="s">
        <v>1169</v>
      </c>
      <c r="F17" s="264"/>
      <c r="G17" s="264"/>
      <c r="H17" s="264"/>
      <c r="I17" s="264"/>
    </row>
    <row r="18" spans="2:9">
      <c r="B18" s="321">
        <v>11</v>
      </c>
      <c r="C18" s="577"/>
      <c r="D18" s="578"/>
      <c r="E18" s="234" t="s">
        <v>1106</v>
      </c>
      <c r="F18" s="264"/>
      <c r="G18" s="264"/>
      <c r="H18" s="264"/>
      <c r="I18" s="264"/>
    </row>
    <row r="19" spans="2:9">
      <c r="B19" s="321">
        <v>12</v>
      </c>
      <c r="C19" s="577"/>
      <c r="D19" s="578"/>
      <c r="E19" s="238" t="s">
        <v>1115</v>
      </c>
      <c r="F19" s="264"/>
      <c r="G19" s="264"/>
      <c r="H19" s="264"/>
      <c r="I19" s="264"/>
    </row>
    <row r="20" spans="2:9">
      <c r="B20" s="321" t="s">
        <v>766</v>
      </c>
      <c r="C20" s="577"/>
      <c r="D20" s="578"/>
      <c r="E20" s="235" t="s">
        <v>1109</v>
      </c>
      <c r="F20" s="264"/>
      <c r="G20" s="264"/>
      <c r="H20" s="264"/>
      <c r="I20" s="264"/>
    </row>
    <row r="21" spans="2:9">
      <c r="B21" s="321" t="s">
        <v>1116</v>
      </c>
      <c r="C21" s="577"/>
      <c r="D21" s="578"/>
      <c r="E21" s="238" t="s">
        <v>1115</v>
      </c>
      <c r="F21" s="264"/>
      <c r="G21" s="264"/>
      <c r="H21" s="264"/>
      <c r="I21" s="264"/>
    </row>
    <row r="22" spans="2:9">
      <c r="B22" s="321" t="s">
        <v>1117</v>
      </c>
      <c r="C22" s="577"/>
      <c r="D22" s="578"/>
      <c r="E22" s="235" t="s">
        <v>1110</v>
      </c>
      <c r="F22" s="264"/>
      <c r="G22" s="264"/>
      <c r="H22" s="264"/>
      <c r="I22" s="264"/>
    </row>
    <row r="23" spans="2:9">
      <c r="B23" s="321" t="s">
        <v>1118</v>
      </c>
      <c r="C23" s="577"/>
      <c r="D23" s="578"/>
      <c r="E23" s="238" t="s">
        <v>1115</v>
      </c>
      <c r="F23" s="264"/>
      <c r="G23" s="264"/>
      <c r="H23" s="264"/>
      <c r="I23" s="264"/>
    </row>
    <row r="24" spans="2:9">
      <c r="B24" s="321" t="s">
        <v>1119</v>
      </c>
      <c r="C24" s="577"/>
      <c r="D24" s="578"/>
      <c r="E24" s="234" t="s">
        <v>1112</v>
      </c>
      <c r="F24" s="264"/>
      <c r="G24" s="264"/>
      <c r="H24" s="264"/>
      <c r="I24" s="264"/>
    </row>
    <row r="25" spans="2:9">
      <c r="B25" s="321" t="s">
        <v>1120</v>
      </c>
      <c r="C25" s="577"/>
      <c r="D25" s="578"/>
      <c r="E25" s="238" t="s">
        <v>1115</v>
      </c>
      <c r="F25" s="264"/>
      <c r="G25" s="264"/>
      <c r="H25" s="264"/>
      <c r="I25" s="264"/>
    </row>
    <row r="26" spans="2:9">
      <c r="B26" s="321">
        <v>15</v>
      </c>
      <c r="C26" s="577"/>
      <c r="D26" s="578"/>
      <c r="E26" s="234" t="s">
        <v>1113</v>
      </c>
      <c r="F26" s="264"/>
      <c r="G26" s="264"/>
      <c r="H26" s="264"/>
      <c r="I26" s="264"/>
    </row>
    <row r="27" spans="2:9">
      <c r="B27" s="321">
        <v>16</v>
      </c>
      <c r="C27" s="579"/>
      <c r="D27" s="580"/>
      <c r="E27" s="238" t="s">
        <v>1115</v>
      </c>
      <c r="F27" s="264"/>
      <c r="G27" s="264"/>
      <c r="H27" s="264"/>
      <c r="I27" s="264"/>
    </row>
    <row r="28" spans="2:9">
      <c r="B28" s="322">
        <v>17</v>
      </c>
      <c r="C28" s="583" t="s">
        <v>1121</v>
      </c>
      <c r="D28" s="583"/>
      <c r="E28" s="583"/>
      <c r="F28" s="323"/>
      <c r="G28" s="327">
        <f>+G7</f>
        <v>5818</v>
      </c>
      <c r="H28" s="327"/>
      <c r="I28" s="327">
        <f>+I7</f>
        <v>7640</v>
      </c>
    </row>
    <row r="43" spans="6:6">
      <c r="F43" s="239"/>
    </row>
  </sheetData>
  <sheetProtection algorithmName="SHA-512" hashValue="CULMDfmoWRmes3ns1HQdav8bt+qRFS9PSuGswB1JJpu1s77vE3eC+tqmhqlHuhuVycarLSgwBfpJjd+dJAsNUw==" saltValue="lo/m9RMZKnTdJ9QE8qucoQ==" spinCount="100000" sheet="1" selectLockedCells="1" selectUnlockedCells="1"/>
  <mergeCells count="5">
    <mergeCell ref="B5:E5"/>
    <mergeCell ref="C6:D15"/>
    <mergeCell ref="C16:D27"/>
    <mergeCell ref="C28:E28"/>
    <mergeCell ref="B2:F2"/>
  </mergeCells>
  <pageMargins left="0.7" right="0.7" top="0.75" bottom="0.75" header="0.3" footer="0.3"/>
  <ignoredErrors>
    <ignoredError sqref="G8:I28" unlockedFormula="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A1662-F660-49F5-836F-E88F2886F902}">
  <dimension ref="A1:L16"/>
  <sheetViews>
    <sheetView workbookViewId="0">
      <selection activeCell="B1" sqref="B1:F1"/>
    </sheetView>
  </sheetViews>
  <sheetFormatPr defaultRowHeight="15"/>
  <cols>
    <col min="1" max="1" width="7.42578125" style="363" customWidth="1"/>
    <col min="2" max="2" width="45.140625" style="363" customWidth="1"/>
    <col min="3" max="12" width="20.140625" style="363" customWidth="1"/>
    <col min="13" max="16384" width="9.140625" style="363"/>
  </cols>
  <sheetData>
    <row r="1" spans="1:12" ht="38.25" customHeight="1">
      <c r="A1" s="362"/>
      <c r="B1" s="572" t="s">
        <v>1375</v>
      </c>
      <c r="C1" s="573"/>
      <c r="D1" s="573"/>
      <c r="E1" s="573"/>
      <c r="F1" s="574"/>
      <c r="G1" s="362"/>
    </row>
    <row r="2" spans="1:12">
      <c r="A2" s="362"/>
      <c r="B2" s="364"/>
      <c r="C2" s="364"/>
      <c r="D2" s="364"/>
      <c r="E2" s="364"/>
      <c r="F2" s="362"/>
      <c r="G2" s="362"/>
      <c r="H2" s="362"/>
      <c r="I2" s="362"/>
      <c r="J2" s="362"/>
      <c r="K2" s="362"/>
      <c r="L2" s="362"/>
    </row>
    <row r="3" spans="1:12" ht="15.75" thickBot="1">
      <c r="A3" s="362"/>
      <c r="B3" s="362"/>
      <c r="C3" s="365" t="s">
        <v>1376</v>
      </c>
      <c r="D3" s="366" t="s">
        <v>103</v>
      </c>
      <c r="E3" s="366" t="s">
        <v>104</v>
      </c>
      <c r="F3" s="366" t="s">
        <v>105</v>
      </c>
      <c r="G3" s="366" t="s">
        <v>106</v>
      </c>
      <c r="H3" s="366" t="s">
        <v>481</v>
      </c>
      <c r="I3" s="366" t="s">
        <v>403</v>
      </c>
      <c r="J3" s="366" t="s">
        <v>482</v>
      </c>
      <c r="K3" s="366" t="s">
        <v>483</v>
      </c>
      <c r="L3" s="366" t="s">
        <v>484</v>
      </c>
    </row>
    <row r="4" spans="1:12">
      <c r="A4" s="362"/>
      <c r="B4" s="367"/>
      <c r="C4" s="584" t="s">
        <v>1377</v>
      </c>
      <c r="D4" s="585"/>
      <c r="E4" s="586"/>
      <c r="F4" s="584" t="s">
        <v>1378</v>
      </c>
      <c r="G4" s="585"/>
      <c r="H4" s="585"/>
      <c r="I4" s="585"/>
      <c r="J4" s="585"/>
      <c r="K4" s="586"/>
      <c r="L4" s="368"/>
    </row>
    <row r="5" spans="1:12" ht="45">
      <c r="A5" s="362"/>
      <c r="B5" s="364" t="s">
        <v>1415</v>
      </c>
      <c r="C5" s="369" t="s">
        <v>1100</v>
      </c>
      <c r="D5" s="370" t="s">
        <v>1379</v>
      </c>
      <c r="E5" s="371" t="s">
        <v>1380</v>
      </c>
      <c r="F5" s="370" t="s">
        <v>1381</v>
      </c>
      <c r="G5" s="370" t="s">
        <v>1382</v>
      </c>
      <c r="H5" s="370" t="s">
        <v>1383</v>
      </c>
      <c r="I5" s="370" t="s">
        <v>1384</v>
      </c>
      <c r="J5" s="370" t="s">
        <v>1385</v>
      </c>
      <c r="K5" s="371" t="s">
        <v>1386</v>
      </c>
      <c r="L5" s="371" t="s">
        <v>1387</v>
      </c>
    </row>
    <row r="6" spans="1:12">
      <c r="A6" s="372">
        <v>1</v>
      </c>
      <c r="B6" s="373" t="s">
        <v>1388</v>
      </c>
      <c r="C6" s="374" t="s">
        <v>1389</v>
      </c>
      <c r="D6" s="375" t="s">
        <v>1389</v>
      </c>
      <c r="E6" s="375" t="s">
        <v>1389</v>
      </c>
      <c r="F6" s="375" t="s">
        <v>1389</v>
      </c>
      <c r="G6" s="375" t="s">
        <v>1389</v>
      </c>
      <c r="H6" s="375" t="s">
        <v>1389</v>
      </c>
      <c r="I6" s="375" t="s">
        <v>1389</v>
      </c>
      <c r="J6" s="375" t="s">
        <v>1389</v>
      </c>
      <c r="K6" s="375" t="s">
        <v>1389</v>
      </c>
      <c r="L6" s="392">
        <f>+E7+SUM(F9:K9)</f>
        <v>8</v>
      </c>
    </row>
    <row r="7" spans="1:12">
      <c r="A7" s="376">
        <v>2</v>
      </c>
      <c r="B7" s="377" t="s">
        <v>1390</v>
      </c>
      <c r="C7" s="383"/>
      <c r="D7" s="383">
        <v>2</v>
      </c>
      <c r="E7" s="383">
        <f>+C7+D7</f>
        <v>2</v>
      </c>
      <c r="F7" s="375" t="s">
        <v>1389</v>
      </c>
      <c r="G7" s="375" t="s">
        <v>1389</v>
      </c>
      <c r="H7" s="375" t="s">
        <v>1389</v>
      </c>
      <c r="I7" s="375" t="s">
        <v>1389</v>
      </c>
      <c r="J7" s="375" t="s">
        <v>1389</v>
      </c>
      <c r="K7" s="379" t="s">
        <v>1389</v>
      </c>
      <c r="L7" s="380" t="s">
        <v>1389</v>
      </c>
    </row>
    <row r="8" spans="1:12">
      <c r="A8" s="376">
        <v>3</v>
      </c>
      <c r="B8" s="381" t="s">
        <v>1391</v>
      </c>
      <c r="C8" s="374" t="s">
        <v>1389</v>
      </c>
      <c r="D8" s="375" t="s">
        <v>1389</v>
      </c>
      <c r="E8" s="375" t="s">
        <v>1389</v>
      </c>
      <c r="F8" s="378" t="s">
        <v>1389</v>
      </c>
      <c r="G8" s="378"/>
      <c r="H8" s="378"/>
      <c r="I8" s="378"/>
      <c r="J8" s="378"/>
      <c r="K8" s="382"/>
      <c r="L8" s="380" t="s">
        <v>1389</v>
      </c>
    </row>
    <row r="9" spans="1:12">
      <c r="A9" s="376">
        <v>4</v>
      </c>
      <c r="B9" s="381" t="s">
        <v>1392</v>
      </c>
      <c r="C9" s="374" t="s">
        <v>1389</v>
      </c>
      <c r="D9" s="375" t="s">
        <v>1389</v>
      </c>
      <c r="E9" s="375" t="s">
        <v>1389</v>
      </c>
      <c r="F9" s="378" t="s">
        <v>1389</v>
      </c>
      <c r="G9" s="378" t="s">
        <v>1389</v>
      </c>
      <c r="H9" s="383">
        <v>1</v>
      </c>
      <c r="I9" s="383" t="s">
        <v>1389</v>
      </c>
      <c r="J9" s="383"/>
      <c r="K9" s="393">
        <v>5</v>
      </c>
      <c r="L9" s="380" t="s">
        <v>1389</v>
      </c>
    </row>
    <row r="10" spans="1:12">
      <c r="A10" s="376">
        <v>5</v>
      </c>
      <c r="B10" s="377" t="s">
        <v>1393</v>
      </c>
      <c r="C10" s="383"/>
      <c r="D10" s="394">
        <f>+'EU REM1'!G7</f>
        <v>5818</v>
      </c>
      <c r="E10" s="394">
        <f>+C10+D10</f>
        <v>5818</v>
      </c>
      <c r="F10" s="378" t="s">
        <v>1389</v>
      </c>
      <c r="G10" s="384"/>
      <c r="H10" s="384" t="s">
        <v>1394</v>
      </c>
      <c r="I10" s="384"/>
      <c r="J10" s="384" t="s">
        <v>1394</v>
      </c>
      <c r="K10" s="385" t="s">
        <v>1394</v>
      </c>
      <c r="L10" s="380" t="s">
        <v>1389</v>
      </c>
    </row>
    <row r="11" spans="1:12">
      <c r="A11" s="376">
        <v>6</v>
      </c>
      <c r="B11" s="377" t="s">
        <v>1395</v>
      </c>
      <c r="C11" s="386"/>
      <c r="D11" s="391">
        <v>0</v>
      </c>
      <c r="E11" s="383">
        <f>+C11+D11</f>
        <v>0</v>
      </c>
      <c r="F11" s="386" t="s">
        <v>1389</v>
      </c>
      <c r="G11" s="386" t="s">
        <v>1389</v>
      </c>
      <c r="H11" s="386" t="s">
        <v>1389</v>
      </c>
      <c r="I11" s="386" t="s">
        <v>1389</v>
      </c>
      <c r="J11" s="386" t="s">
        <v>1389</v>
      </c>
      <c r="K11" s="387" t="s">
        <v>1389</v>
      </c>
      <c r="L11" s="380" t="s">
        <v>1389</v>
      </c>
    </row>
    <row r="12" spans="1:12">
      <c r="A12" s="376">
        <v>7</v>
      </c>
      <c r="B12" s="381" t="s">
        <v>1396</v>
      </c>
      <c r="C12" s="388"/>
      <c r="D12" s="388">
        <f>+D10</f>
        <v>5818</v>
      </c>
      <c r="E12" s="388">
        <f>+C12+D12</f>
        <v>5818</v>
      </c>
      <c r="F12" s="389" t="s">
        <v>1389</v>
      </c>
      <c r="G12" s="389" t="s">
        <v>1389</v>
      </c>
      <c r="H12" s="389" t="s">
        <v>1389</v>
      </c>
      <c r="I12" s="389" t="s">
        <v>1389</v>
      </c>
      <c r="J12" s="389" t="s">
        <v>1389</v>
      </c>
      <c r="K12" s="390" t="s">
        <v>1389</v>
      </c>
      <c r="L12" s="380" t="s">
        <v>1389</v>
      </c>
    </row>
    <row r="13" spans="1:12">
      <c r="A13" s="362"/>
      <c r="B13" s="362"/>
      <c r="C13" s="362"/>
      <c r="D13" s="362"/>
      <c r="E13" s="362"/>
      <c r="F13" s="362"/>
      <c r="G13" s="362"/>
      <c r="H13" s="362"/>
      <c r="I13" s="362"/>
      <c r="J13" s="362"/>
      <c r="K13" s="362"/>
      <c r="L13" s="362"/>
    </row>
    <row r="14" spans="1:12" ht="15" customHeight="1">
      <c r="A14" s="362"/>
      <c r="B14" s="362"/>
      <c r="C14" s="362"/>
      <c r="D14" s="362"/>
      <c r="E14" s="362"/>
      <c r="F14" s="362"/>
      <c r="G14" s="587" t="s">
        <v>1397</v>
      </c>
      <c r="H14" s="587"/>
      <c r="I14" s="587"/>
      <c r="J14" s="587"/>
      <c r="K14" s="587"/>
    </row>
    <row r="15" spans="1:12">
      <c r="G15" s="587"/>
      <c r="H15" s="587"/>
      <c r="I15" s="587"/>
      <c r="J15" s="587"/>
      <c r="K15" s="587"/>
    </row>
    <row r="16" spans="1:12">
      <c r="G16" s="364"/>
      <c r="H16" s="364"/>
      <c r="I16" s="364"/>
      <c r="J16" s="364"/>
      <c r="K16" s="364"/>
    </row>
  </sheetData>
  <sheetProtection algorithmName="SHA-512" hashValue="f31+5TCA+rmDrSmByqO4Nro6+HDtpo4oOkDFEsvz9yIMH+t2/elG40Imv3ddlt8MU/W5zbmb/JgJxhlzVguiqA==" saltValue="jdB1x25ytCcVA7MXSmyiWA==" spinCount="100000" sheet="1" selectLockedCells="1" selectUnlockedCells="1"/>
  <mergeCells count="4">
    <mergeCell ref="C4:E4"/>
    <mergeCell ref="F4:K4"/>
    <mergeCell ref="G14:K15"/>
    <mergeCell ref="B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CEC55-5818-43D0-B769-04EC251D3B8E}">
  <dimension ref="B3:I23"/>
  <sheetViews>
    <sheetView workbookViewId="0">
      <selection activeCell="B12" sqref="B12"/>
    </sheetView>
  </sheetViews>
  <sheetFormatPr defaultRowHeight="15"/>
  <cols>
    <col min="1" max="1" width="5.7109375" style="303" customWidth="1"/>
    <col min="2" max="2" width="40.28515625" style="303" customWidth="1"/>
    <col min="3" max="3" width="25.7109375" style="303" bestFit="1" customWidth="1"/>
    <col min="4" max="16384" width="9.140625" style="303"/>
  </cols>
  <sheetData>
    <row r="3" spans="2:3">
      <c r="B3" s="301" t="s">
        <v>1089</v>
      </c>
      <c r="C3" s="302" t="s">
        <v>1090</v>
      </c>
    </row>
    <row r="4" spans="2:3">
      <c r="B4" s="301" t="s">
        <v>1091</v>
      </c>
      <c r="C4" s="304">
        <v>46022</v>
      </c>
    </row>
    <row r="5" spans="2:3">
      <c r="B5" s="301" t="s">
        <v>1092</v>
      </c>
      <c r="C5" s="302" t="s">
        <v>1093</v>
      </c>
    </row>
    <row r="6" spans="2:3">
      <c r="B6" s="301" t="s">
        <v>1094</v>
      </c>
      <c r="C6" s="302" t="s">
        <v>1095</v>
      </c>
    </row>
    <row r="9" spans="2:3" ht="93.75" customHeight="1">
      <c r="B9" s="418" t="s">
        <v>1406</v>
      </c>
      <c r="C9" s="418"/>
    </row>
    <row r="10" spans="2:3">
      <c r="B10" s="305"/>
      <c r="C10" s="305"/>
    </row>
    <row r="11" spans="2:3">
      <c r="B11" s="305"/>
      <c r="C11" s="305"/>
    </row>
    <row r="12" spans="2:3">
      <c r="B12" s="303" t="s">
        <v>1416</v>
      </c>
      <c r="C12" s="305"/>
    </row>
    <row r="14" spans="2:3">
      <c r="B14" s="303" t="s">
        <v>1096</v>
      </c>
    </row>
    <row r="15" spans="2:3">
      <c r="B15" s="303" t="s">
        <v>1097</v>
      </c>
    </row>
    <row r="17" spans="2:9">
      <c r="B17" s="420"/>
      <c r="C17" s="420"/>
      <c r="D17" s="420"/>
      <c r="E17" s="420"/>
      <c r="F17" s="420"/>
      <c r="G17" s="420"/>
      <c r="H17" s="420"/>
      <c r="I17" s="420"/>
    </row>
    <row r="18" spans="2:9">
      <c r="B18" s="421"/>
      <c r="C18" s="421"/>
      <c r="D18" s="421"/>
      <c r="E18" s="421"/>
      <c r="F18" s="421"/>
      <c r="G18" s="421"/>
      <c r="H18" s="421"/>
      <c r="I18" s="421"/>
    </row>
    <row r="19" spans="2:9">
      <c r="B19" s="421"/>
      <c r="C19" s="421"/>
      <c r="D19" s="421"/>
      <c r="E19" s="421"/>
      <c r="F19" s="421"/>
      <c r="G19" s="421"/>
      <c r="H19" s="421"/>
      <c r="I19" s="421"/>
    </row>
    <row r="20" spans="2:9">
      <c r="B20" s="421"/>
      <c r="C20" s="421"/>
      <c r="D20" s="421"/>
      <c r="E20" s="421"/>
      <c r="F20" s="421"/>
      <c r="G20" s="421"/>
      <c r="H20" s="421"/>
      <c r="I20" s="421"/>
    </row>
    <row r="21" spans="2:9">
      <c r="B21" s="421"/>
      <c r="C21" s="421"/>
      <c r="D21" s="421"/>
      <c r="E21" s="421"/>
      <c r="F21" s="421"/>
      <c r="G21" s="421"/>
      <c r="H21" s="421"/>
      <c r="I21" s="421"/>
    </row>
    <row r="22" spans="2:9">
      <c r="B22" s="421"/>
      <c r="C22" s="421"/>
      <c r="D22" s="421"/>
      <c r="E22" s="421"/>
      <c r="F22" s="421"/>
      <c r="G22" s="421"/>
      <c r="H22" s="421"/>
      <c r="I22" s="421"/>
    </row>
    <row r="23" spans="2:9">
      <c r="B23" s="421"/>
      <c r="C23" s="421"/>
      <c r="D23" s="421"/>
      <c r="E23" s="421"/>
      <c r="F23" s="421"/>
      <c r="G23" s="421"/>
      <c r="H23" s="421"/>
      <c r="I23" s="421"/>
    </row>
  </sheetData>
  <sheetProtection algorithmName="SHA-512" hashValue="o3OBRHq/xkJfwVxz1BW/epNTQ2NqOMIXzmrQWMrJIOu9ZQaHvzi+usLqrf5V8QAi+yZvq59cKXOED5y/qOT90g==" saltValue="8fbX4eANvLmVdSL3OgZIKA==" spinCount="100000" sheet="1" selectLockedCells="1" selectUnlockedCells="1"/>
  <mergeCells count="3">
    <mergeCell ref="B9:C9"/>
    <mergeCell ref="B17:I17"/>
    <mergeCell ref="B18:I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3ACD5-2C73-4B7F-907C-22C332647175}">
  <dimension ref="A1:D132"/>
  <sheetViews>
    <sheetView workbookViewId="0">
      <selection activeCell="B15" sqref="B15"/>
    </sheetView>
  </sheetViews>
  <sheetFormatPr defaultRowHeight="15"/>
  <cols>
    <col min="1" max="1" width="88.42578125" style="219" customWidth="1"/>
    <col min="2" max="2" width="14" style="283" customWidth="1"/>
    <col min="3" max="3" width="31.5703125" style="219" customWidth="1"/>
    <col min="4" max="4" width="9.140625" style="219"/>
  </cols>
  <sheetData>
    <row r="1" spans="1:3" s="219" customFormat="1">
      <c r="A1" s="275" t="s">
        <v>1174</v>
      </c>
      <c r="B1" s="283"/>
      <c r="C1" s="276"/>
    </row>
    <row r="2" spans="1:3" s="219" customFormat="1">
      <c r="A2" s="275"/>
      <c r="B2" s="283"/>
      <c r="C2" s="276"/>
    </row>
    <row r="3" spans="1:3" s="219" customFormat="1">
      <c r="A3" s="277"/>
      <c r="B3" s="284" t="s">
        <v>1175</v>
      </c>
      <c r="C3" s="278" t="s">
        <v>1176</v>
      </c>
    </row>
    <row r="4" spans="1:3" s="219" customFormat="1">
      <c r="A4" s="279" t="s">
        <v>1177</v>
      </c>
      <c r="B4" s="283"/>
      <c r="C4" s="280"/>
    </row>
    <row r="5" spans="1:3" s="219" customFormat="1">
      <c r="A5" s="220" t="s">
        <v>1178</v>
      </c>
      <c r="B5" s="293" t="s">
        <v>1179</v>
      </c>
      <c r="C5" s="280"/>
    </row>
    <row r="6" spans="1:3" s="219" customFormat="1">
      <c r="A6" s="220" t="s">
        <v>1180</v>
      </c>
      <c r="B6" s="293" t="s">
        <v>1181</v>
      </c>
      <c r="C6" s="280"/>
    </row>
    <row r="7" spans="1:3" s="219" customFormat="1">
      <c r="A7" s="281" t="s">
        <v>1182</v>
      </c>
      <c r="B7" s="293" t="s">
        <v>1183</v>
      </c>
      <c r="C7" s="280"/>
    </row>
    <row r="8" spans="1:3" s="219" customFormat="1">
      <c r="A8" s="281" t="s">
        <v>1184</v>
      </c>
      <c r="B8" s="293" t="s">
        <v>1185</v>
      </c>
      <c r="C8" s="280"/>
    </row>
    <row r="9" spans="1:3" s="219" customFormat="1">
      <c r="A9" s="281" t="s">
        <v>1186</v>
      </c>
      <c r="B9" s="293" t="s">
        <v>1187</v>
      </c>
      <c r="C9" s="280"/>
    </row>
    <row r="10" spans="1:3" s="219" customFormat="1">
      <c r="A10" s="281" t="s">
        <v>1188</v>
      </c>
      <c r="B10" s="293" t="s">
        <v>1189</v>
      </c>
      <c r="C10" s="280"/>
    </row>
    <row r="11" spans="1:3" s="219" customFormat="1">
      <c r="A11" s="281"/>
      <c r="B11" s="283"/>
      <c r="C11" s="280"/>
    </row>
    <row r="12" spans="1:3" s="219" customFormat="1">
      <c r="A12" s="279" t="s">
        <v>1190</v>
      </c>
      <c r="B12" s="283"/>
      <c r="C12" s="280"/>
    </row>
    <row r="13" spans="1:3" s="219" customFormat="1" ht="30">
      <c r="A13" s="281" t="s">
        <v>1191</v>
      </c>
      <c r="B13" s="283"/>
      <c r="C13" s="280" t="s">
        <v>1192</v>
      </c>
    </row>
    <row r="14" spans="1:3" s="219" customFormat="1" ht="30">
      <c r="A14" s="281" t="s">
        <v>1193</v>
      </c>
      <c r="B14" s="283"/>
      <c r="C14" s="280" t="s">
        <v>1194</v>
      </c>
    </row>
    <row r="15" spans="1:3" s="219" customFormat="1">
      <c r="A15" s="281" t="s">
        <v>1195</v>
      </c>
      <c r="B15" s="293" t="s">
        <v>1196</v>
      </c>
      <c r="C15" s="280"/>
    </row>
    <row r="16" spans="1:3" s="219" customFormat="1">
      <c r="A16" s="281" t="s">
        <v>1197</v>
      </c>
      <c r="B16" s="283"/>
      <c r="C16" s="280" t="s">
        <v>1198</v>
      </c>
    </row>
    <row r="17" spans="1:3" s="219" customFormat="1">
      <c r="A17" s="281"/>
      <c r="B17" s="283"/>
      <c r="C17" s="280"/>
    </row>
    <row r="18" spans="1:3" s="219" customFormat="1">
      <c r="A18" s="279" t="s">
        <v>1199</v>
      </c>
      <c r="B18" s="283"/>
      <c r="C18" s="280"/>
    </row>
    <row r="19" spans="1:3" s="219" customFormat="1">
      <c r="A19" s="281" t="s">
        <v>1200</v>
      </c>
      <c r="B19" s="283"/>
      <c r="C19" s="280" t="s">
        <v>1201</v>
      </c>
    </row>
    <row r="20" spans="1:3" s="219" customFormat="1">
      <c r="A20" s="281" t="s">
        <v>1202</v>
      </c>
      <c r="B20" s="293" t="s">
        <v>1203</v>
      </c>
      <c r="C20" s="280"/>
    </row>
    <row r="21" spans="1:3" s="219" customFormat="1">
      <c r="A21" s="281" t="s">
        <v>1204</v>
      </c>
      <c r="B21" s="293" t="s">
        <v>1205</v>
      </c>
      <c r="C21" s="280"/>
    </row>
    <row r="22" spans="1:3" s="219" customFormat="1">
      <c r="A22" s="281" t="s">
        <v>1206</v>
      </c>
      <c r="B22" s="293" t="s">
        <v>1207</v>
      </c>
      <c r="C22" s="280"/>
    </row>
    <row r="23" spans="1:3" s="219" customFormat="1">
      <c r="A23" s="281"/>
      <c r="B23" s="283"/>
      <c r="C23" s="280"/>
    </row>
    <row r="24" spans="1:3" s="219" customFormat="1">
      <c r="A24" s="279" t="s">
        <v>1208</v>
      </c>
      <c r="B24" s="283"/>
      <c r="C24" s="280"/>
    </row>
    <row r="25" spans="1:3" s="219" customFormat="1" ht="30">
      <c r="A25" s="281" t="s">
        <v>1209</v>
      </c>
      <c r="B25" s="293" t="s">
        <v>1210</v>
      </c>
      <c r="C25" s="280"/>
    </row>
    <row r="26" spans="1:3" s="219" customFormat="1">
      <c r="A26" s="281" t="s">
        <v>1211</v>
      </c>
      <c r="B26" s="293" t="s">
        <v>1212</v>
      </c>
      <c r="C26" s="280"/>
    </row>
    <row r="27" spans="1:3" s="219" customFormat="1">
      <c r="A27" s="220"/>
      <c r="B27" s="283"/>
      <c r="C27" s="280"/>
    </row>
    <row r="28" spans="1:3" s="219" customFormat="1">
      <c r="A28" s="279" t="s">
        <v>1213</v>
      </c>
      <c r="B28" s="283"/>
      <c r="C28" s="280"/>
    </row>
    <row r="29" spans="1:3" s="219" customFormat="1">
      <c r="A29" s="281" t="s">
        <v>1214</v>
      </c>
      <c r="B29" s="283"/>
      <c r="C29" s="280" t="s">
        <v>1201</v>
      </c>
    </row>
    <row r="30" spans="1:3" s="219" customFormat="1" ht="30">
      <c r="A30" s="281" t="s">
        <v>1215</v>
      </c>
      <c r="B30" s="283"/>
      <c r="C30" s="280" t="s">
        <v>1216</v>
      </c>
    </row>
    <row r="31" spans="1:3" s="219" customFormat="1">
      <c r="A31" s="281" t="s">
        <v>1217</v>
      </c>
      <c r="B31" s="283"/>
      <c r="C31" s="280" t="s">
        <v>1201</v>
      </c>
    </row>
    <row r="32" spans="1:3" s="219" customFormat="1">
      <c r="A32" s="281" t="s">
        <v>1218</v>
      </c>
      <c r="B32" s="283"/>
      <c r="C32" s="280" t="s">
        <v>1201</v>
      </c>
    </row>
    <row r="33" spans="1:3" s="219" customFormat="1">
      <c r="A33" s="281" t="s">
        <v>1219</v>
      </c>
      <c r="B33" s="293" t="s">
        <v>1220</v>
      </c>
      <c r="C33" s="280"/>
    </row>
    <row r="34" spans="1:3" s="219" customFormat="1">
      <c r="A34" s="281" t="s">
        <v>1221</v>
      </c>
      <c r="B34" s="293" t="s">
        <v>1222</v>
      </c>
      <c r="C34" s="280"/>
    </row>
    <row r="35" spans="1:3" s="219" customFormat="1">
      <c r="A35" s="281"/>
      <c r="B35" s="283"/>
      <c r="C35" s="280"/>
    </row>
    <row r="36" spans="1:3" s="219" customFormat="1">
      <c r="A36" s="279" t="s">
        <v>1223</v>
      </c>
      <c r="B36" s="283"/>
      <c r="C36" s="280"/>
    </row>
    <row r="37" spans="1:3" s="219" customFormat="1">
      <c r="A37" s="281" t="s">
        <v>1224</v>
      </c>
      <c r="B37" s="283"/>
      <c r="C37" s="280" t="s">
        <v>1225</v>
      </c>
    </row>
    <row r="38" spans="1:3" s="219" customFormat="1">
      <c r="A38" s="281" t="s">
        <v>1226</v>
      </c>
      <c r="B38" s="293" t="s">
        <v>1227</v>
      </c>
      <c r="C38" s="280"/>
    </row>
    <row r="39" spans="1:3" s="219" customFormat="1">
      <c r="A39" s="281"/>
      <c r="B39" s="283"/>
      <c r="C39" s="280"/>
    </row>
    <row r="40" spans="1:3" s="219" customFormat="1">
      <c r="A40" s="279" t="s">
        <v>216</v>
      </c>
      <c r="B40" s="285"/>
      <c r="C40" s="280"/>
    </row>
    <row r="41" spans="1:3" s="219" customFormat="1">
      <c r="A41" s="281" t="s">
        <v>1228</v>
      </c>
      <c r="B41" s="285"/>
      <c r="C41" s="280" t="s">
        <v>1229</v>
      </c>
    </row>
    <row r="42" spans="1:3" s="219" customFormat="1">
      <c r="A42" s="281" t="s">
        <v>1230</v>
      </c>
      <c r="B42" s="293" t="s">
        <v>1231</v>
      </c>
      <c r="C42" s="280"/>
    </row>
    <row r="43" spans="1:3" s="219" customFormat="1">
      <c r="A43" s="220"/>
      <c r="B43" s="283"/>
      <c r="C43" s="280"/>
    </row>
    <row r="44" spans="1:3" s="219" customFormat="1">
      <c r="A44" s="279" t="s">
        <v>1232</v>
      </c>
      <c r="B44" s="283"/>
      <c r="C44" s="280"/>
    </row>
    <row r="45" spans="1:3" s="219" customFormat="1">
      <c r="A45" s="281" t="s">
        <v>1233</v>
      </c>
      <c r="B45" s="283"/>
      <c r="C45" s="280" t="s">
        <v>1198</v>
      </c>
    </row>
    <row r="46" spans="1:3" s="219" customFormat="1">
      <c r="A46" s="281" t="s">
        <v>1234</v>
      </c>
      <c r="B46" s="293" t="s">
        <v>1235</v>
      </c>
      <c r="C46" s="280"/>
    </row>
    <row r="47" spans="1:3" s="219" customFormat="1">
      <c r="A47" s="281" t="s">
        <v>1236</v>
      </c>
      <c r="B47" s="293" t="s">
        <v>1237</v>
      </c>
      <c r="C47" s="280"/>
    </row>
    <row r="48" spans="1:3" s="219" customFormat="1">
      <c r="A48" s="281" t="s">
        <v>1238</v>
      </c>
      <c r="B48" s="293" t="s">
        <v>1239</v>
      </c>
      <c r="C48" s="280"/>
    </row>
    <row r="49" spans="1:3" s="219" customFormat="1">
      <c r="A49" s="281"/>
      <c r="B49" s="283"/>
      <c r="C49" s="280"/>
    </row>
    <row r="50" spans="1:3" s="219" customFormat="1">
      <c r="A50" s="279" t="s">
        <v>1240</v>
      </c>
      <c r="B50" s="283"/>
      <c r="C50" s="280"/>
    </row>
    <row r="51" spans="1:3" s="219" customFormat="1">
      <c r="A51" s="281" t="s">
        <v>1241</v>
      </c>
      <c r="B51" s="283"/>
      <c r="C51" s="280" t="s">
        <v>1242</v>
      </c>
    </row>
    <row r="52" spans="1:3" s="219" customFormat="1">
      <c r="A52" s="281" t="s">
        <v>1243</v>
      </c>
      <c r="B52" s="283"/>
      <c r="C52" s="280" t="s">
        <v>1242</v>
      </c>
    </row>
    <row r="53" spans="1:3" s="219" customFormat="1">
      <c r="A53" s="281" t="s">
        <v>167</v>
      </c>
      <c r="B53" s="293" t="s">
        <v>1244</v>
      </c>
      <c r="C53" s="280"/>
    </row>
    <row r="54" spans="1:3" s="219" customFormat="1">
      <c r="A54" s="281" t="s">
        <v>1245</v>
      </c>
      <c r="B54" s="293" t="s">
        <v>1246</v>
      </c>
      <c r="C54" s="280"/>
    </row>
    <row r="55" spans="1:3" s="219" customFormat="1">
      <c r="A55" s="220"/>
      <c r="B55" s="283"/>
      <c r="C55" s="280"/>
    </row>
    <row r="56" spans="1:3" s="219" customFormat="1">
      <c r="A56" s="279" t="s">
        <v>1247</v>
      </c>
      <c r="B56" s="283"/>
      <c r="C56" s="280"/>
    </row>
    <row r="57" spans="1:3" s="219" customFormat="1">
      <c r="A57" s="281" t="s">
        <v>1248</v>
      </c>
      <c r="B57" s="293" t="s">
        <v>1249</v>
      </c>
      <c r="C57" s="280"/>
    </row>
    <row r="58" spans="1:3" s="219" customFormat="1">
      <c r="A58" s="281" t="s">
        <v>1250</v>
      </c>
      <c r="B58" s="293" t="s">
        <v>1251</v>
      </c>
      <c r="C58" s="280"/>
    </row>
    <row r="59" spans="1:3" s="219" customFormat="1">
      <c r="A59" s="281" t="s">
        <v>1252</v>
      </c>
      <c r="B59" s="293" t="s">
        <v>1253</v>
      </c>
      <c r="C59" s="280"/>
    </row>
    <row r="60" spans="1:3" s="219" customFormat="1">
      <c r="A60" s="281" t="s">
        <v>1254</v>
      </c>
      <c r="B60" s="283"/>
      <c r="C60" s="280" t="s">
        <v>1242</v>
      </c>
    </row>
    <row r="61" spans="1:3" s="219" customFormat="1">
      <c r="A61" s="281"/>
      <c r="B61" s="283"/>
      <c r="C61" s="280"/>
    </row>
    <row r="62" spans="1:3" s="219" customFormat="1">
      <c r="A62" s="275" t="s">
        <v>1255</v>
      </c>
      <c r="B62" s="286"/>
      <c r="C62" s="280"/>
    </row>
    <row r="63" spans="1:3" s="219" customFormat="1">
      <c r="A63" s="219" t="s">
        <v>1256</v>
      </c>
      <c r="B63" s="286"/>
      <c r="C63" s="280" t="s">
        <v>1225</v>
      </c>
    </row>
    <row r="64" spans="1:3" s="219" customFormat="1">
      <c r="A64" s="281" t="s">
        <v>1370</v>
      </c>
      <c r="B64" s="293" t="s">
        <v>1372</v>
      </c>
      <c r="C64" s="280"/>
    </row>
    <row r="65" spans="1:3" s="219" customFormat="1">
      <c r="B65" s="286"/>
      <c r="C65" s="280"/>
    </row>
    <row r="66" spans="1:3" s="219" customFormat="1">
      <c r="A66" s="279" t="s">
        <v>1257</v>
      </c>
      <c r="B66" s="283"/>
      <c r="C66" s="280"/>
    </row>
    <row r="67" spans="1:3" s="219" customFormat="1" ht="30">
      <c r="A67" s="220" t="s">
        <v>1258</v>
      </c>
      <c r="B67" s="283"/>
      <c r="C67" s="280" t="s">
        <v>1194</v>
      </c>
    </row>
    <row r="68" spans="1:3" s="219" customFormat="1">
      <c r="A68" s="220" t="s">
        <v>1371</v>
      </c>
      <c r="B68" s="293" t="s">
        <v>1373</v>
      </c>
      <c r="C68" s="280" t="s">
        <v>1259</v>
      </c>
    </row>
    <row r="69" spans="1:3" s="219" customFormat="1" ht="30">
      <c r="A69" s="220" t="s">
        <v>1361</v>
      </c>
      <c r="B69" s="293" t="s">
        <v>1398</v>
      </c>
      <c r="C69" s="280"/>
    </row>
    <row r="70" spans="1:3" s="219" customFormat="1">
      <c r="A70" s="281"/>
      <c r="B70" s="285"/>
      <c r="C70" s="280"/>
    </row>
    <row r="71" spans="1:3" s="219" customFormat="1">
      <c r="A71" s="282" t="s">
        <v>1260</v>
      </c>
      <c r="B71" s="287"/>
      <c r="C71" s="280"/>
    </row>
    <row r="72" spans="1:3" s="219" customFormat="1">
      <c r="A72" s="220" t="s">
        <v>1261</v>
      </c>
      <c r="B72" s="288" t="s">
        <v>1262</v>
      </c>
      <c r="C72" s="280"/>
    </row>
    <row r="73" spans="1:3" s="219" customFormat="1">
      <c r="A73" s="220" t="s">
        <v>1263</v>
      </c>
      <c r="B73" s="288" t="s">
        <v>1264</v>
      </c>
      <c r="C73" s="280"/>
    </row>
    <row r="74" spans="1:3" s="219" customFormat="1">
      <c r="A74" s="281" t="s">
        <v>1265</v>
      </c>
      <c r="B74" s="288" t="s">
        <v>1266</v>
      </c>
      <c r="C74" s="280"/>
    </row>
    <row r="75" spans="1:3" s="219" customFormat="1">
      <c r="A75" s="220" t="s">
        <v>1267</v>
      </c>
      <c r="B75" s="288" t="s">
        <v>1268</v>
      </c>
      <c r="C75" s="280"/>
    </row>
    <row r="76" spans="1:3" s="219" customFormat="1">
      <c r="A76" s="281" t="s">
        <v>1269</v>
      </c>
      <c r="B76" s="288" t="s">
        <v>1270</v>
      </c>
      <c r="C76" s="280"/>
    </row>
    <row r="77" spans="1:3" s="219" customFormat="1">
      <c r="A77" s="220" t="s">
        <v>1271</v>
      </c>
      <c r="B77" s="289" t="s">
        <v>1272</v>
      </c>
      <c r="C77" s="280"/>
    </row>
    <row r="78" spans="1:3" s="219" customFormat="1">
      <c r="A78" s="220" t="s">
        <v>1273</v>
      </c>
      <c r="B78" s="288" t="s">
        <v>1274</v>
      </c>
      <c r="C78" s="280"/>
    </row>
    <row r="79" spans="1:3" s="219" customFormat="1">
      <c r="A79" s="220" t="s">
        <v>1275</v>
      </c>
      <c r="B79" s="288" t="s">
        <v>1276</v>
      </c>
      <c r="C79" s="280"/>
    </row>
    <row r="80" spans="1:3" s="219" customFormat="1">
      <c r="A80" s="220" t="s">
        <v>1277</v>
      </c>
      <c r="B80" s="288" t="s">
        <v>1278</v>
      </c>
      <c r="C80" s="280"/>
    </row>
    <row r="81" spans="1:3" s="219" customFormat="1">
      <c r="A81" s="281" t="s">
        <v>1279</v>
      </c>
      <c r="B81" s="288" t="s">
        <v>1280</v>
      </c>
      <c r="C81" s="280"/>
    </row>
    <row r="82" spans="1:3" s="219" customFormat="1">
      <c r="A82" s="281" t="s">
        <v>1281</v>
      </c>
      <c r="B82" s="288" t="s">
        <v>1282</v>
      </c>
      <c r="C82" s="280"/>
    </row>
    <row r="83" spans="1:3" s="219" customFormat="1">
      <c r="A83" s="220" t="s">
        <v>1283</v>
      </c>
      <c r="B83" s="288" t="s">
        <v>1284</v>
      </c>
      <c r="C83" s="280"/>
    </row>
    <row r="84" spans="1:3" s="219" customFormat="1" ht="30">
      <c r="A84" s="220" t="s">
        <v>1285</v>
      </c>
      <c r="B84" s="288" t="s">
        <v>1286</v>
      </c>
      <c r="C84" s="280"/>
    </row>
    <row r="85" spans="1:3" s="219" customFormat="1">
      <c r="A85" s="281" t="s">
        <v>1287</v>
      </c>
      <c r="B85" s="288" t="s">
        <v>1288</v>
      </c>
      <c r="C85" s="280"/>
    </row>
    <row r="86" spans="1:3" s="219" customFormat="1">
      <c r="A86" s="281" t="s">
        <v>1289</v>
      </c>
      <c r="B86" s="288" t="s">
        <v>1290</v>
      </c>
      <c r="C86" s="280"/>
    </row>
    <row r="87" spans="1:3" s="219" customFormat="1">
      <c r="A87" s="220" t="s">
        <v>1291</v>
      </c>
      <c r="B87" s="288" t="s">
        <v>1292</v>
      </c>
      <c r="C87" s="280"/>
    </row>
    <row r="88" spans="1:3" s="219" customFormat="1">
      <c r="A88" s="220" t="s">
        <v>1293</v>
      </c>
      <c r="B88" s="288" t="s">
        <v>1294</v>
      </c>
      <c r="C88" s="280"/>
    </row>
    <row r="89" spans="1:3" s="219" customFormat="1">
      <c r="A89" s="220" t="s">
        <v>1295</v>
      </c>
      <c r="B89" s="288" t="s">
        <v>1296</v>
      </c>
      <c r="C89" s="280"/>
    </row>
    <row r="90" spans="1:3" s="219" customFormat="1">
      <c r="A90" s="220" t="s">
        <v>1297</v>
      </c>
      <c r="B90" s="288" t="s">
        <v>1298</v>
      </c>
      <c r="C90" s="280"/>
    </row>
    <row r="91" spans="1:3" s="219" customFormat="1">
      <c r="A91" s="220" t="s">
        <v>1299</v>
      </c>
      <c r="B91" s="288" t="s">
        <v>1300</v>
      </c>
      <c r="C91" s="280"/>
    </row>
    <row r="92" spans="1:3" s="219" customFormat="1">
      <c r="A92" s="220" t="s">
        <v>1301</v>
      </c>
      <c r="B92" s="288" t="s">
        <v>1302</v>
      </c>
      <c r="C92" s="280"/>
    </row>
    <row r="93" spans="1:3" s="219" customFormat="1">
      <c r="A93" s="220" t="s">
        <v>1303</v>
      </c>
      <c r="B93" s="288" t="s">
        <v>1304</v>
      </c>
      <c r="C93" s="280"/>
    </row>
    <row r="94" spans="1:3" s="219" customFormat="1">
      <c r="A94" s="220" t="s">
        <v>1305</v>
      </c>
      <c r="B94" s="288" t="s">
        <v>1306</v>
      </c>
      <c r="C94" s="280"/>
    </row>
    <row r="95" spans="1:3" s="219" customFormat="1">
      <c r="A95" s="281" t="s">
        <v>1307</v>
      </c>
      <c r="B95" s="288" t="s">
        <v>1308</v>
      </c>
      <c r="C95" s="280"/>
    </row>
    <row r="96" spans="1:3" s="219" customFormat="1">
      <c r="A96" s="220" t="s">
        <v>1309</v>
      </c>
      <c r="B96" s="288" t="s">
        <v>1310</v>
      </c>
      <c r="C96" s="280"/>
    </row>
    <row r="97" spans="1:3" s="219" customFormat="1">
      <c r="A97" s="281" t="s">
        <v>1311</v>
      </c>
      <c r="B97" s="288" t="s">
        <v>1312</v>
      </c>
      <c r="C97" s="280"/>
    </row>
    <row r="98" spans="1:3" s="219" customFormat="1">
      <c r="A98" s="220" t="s">
        <v>1313</v>
      </c>
      <c r="B98" s="288" t="s">
        <v>1314</v>
      </c>
      <c r="C98" s="280"/>
    </row>
    <row r="99" spans="1:3" s="219" customFormat="1">
      <c r="A99" s="220" t="s">
        <v>1315</v>
      </c>
      <c r="B99" s="288" t="s">
        <v>1316</v>
      </c>
      <c r="C99" s="280"/>
    </row>
    <row r="100" spans="1:3" s="219" customFormat="1">
      <c r="A100" s="220" t="s">
        <v>1317</v>
      </c>
      <c r="B100" s="288" t="s">
        <v>1318</v>
      </c>
      <c r="C100" s="280"/>
    </row>
    <row r="101" spans="1:3" s="219" customFormat="1">
      <c r="A101" s="220" t="s">
        <v>1319</v>
      </c>
      <c r="B101" s="288" t="s">
        <v>1320</v>
      </c>
      <c r="C101" s="280"/>
    </row>
    <row r="102" spans="1:3" s="219" customFormat="1">
      <c r="A102" s="220" t="s">
        <v>1321</v>
      </c>
      <c r="B102" s="288" t="s">
        <v>1322</v>
      </c>
      <c r="C102" s="280"/>
    </row>
    <row r="103" spans="1:3" s="219" customFormat="1">
      <c r="A103" s="220" t="s">
        <v>1323</v>
      </c>
      <c r="B103" s="288" t="s">
        <v>1324</v>
      </c>
      <c r="C103" s="280"/>
    </row>
    <row r="104" spans="1:3" s="219" customFormat="1">
      <c r="A104" s="220" t="s">
        <v>1325</v>
      </c>
      <c r="B104" s="288" t="s">
        <v>1326</v>
      </c>
      <c r="C104" s="280"/>
    </row>
    <row r="105" spans="1:3" s="219" customFormat="1">
      <c r="A105" s="220" t="s">
        <v>1327</v>
      </c>
      <c r="B105" s="288" t="s">
        <v>1328</v>
      </c>
      <c r="C105" s="280"/>
    </row>
    <row r="106" spans="1:3" s="219" customFormat="1">
      <c r="A106" s="220" t="s">
        <v>1329</v>
      </c>
      <c r="B106" s="288" t="s">
        <v>1330</v>
      </c>
      <c r="C106" s="280"/>
    </row>
    <row r="107" spans="1:3" s="219" customFormat="1">
      <c r="A107" s="220" t="s">
        <v>1331</v>
      </c>
      <c r="B107" s="288" t="s">
        <v>1332</v>
      </c>
      <c r="C107" s="280"/>
    </row>
    <row r="108" spans="1:3" s="219" customFormat="1">
      <c r="A108" s="220" t="s">
        <v>1333</v>
      </c>
      <c r="B108" s="288" t="s">
        <v>1334</v>
      </c>
      <c r="C108" s="280"/>
    </row>
    <row r="109" spans="1:3" s="219" customFormat="1">
      <c r="A109" s="220" t="s">
        <v>1335</v>
      </c>
      <c r="B109" s="288" t="s">
        <v>1336</v>
      </c>
      <c r="C109" s="280"/>
    </row>
    <row r="110" spans="1:3" s="219" customFormat="1">
      <c r="A110" s="220" t="s">
        <v>1337</v>
      </c>
      <c r="B110" s="288" t="s">
        <v>1338</v>
      </c>
      <c r="C110" s="280"/>
    </row>
    <row r="111" spans="1:3" s="219" customFormat="1" ht="30">
      <c r="A111" s="220" t="s">
        <v>1339</v>
      </c>
      <c r="B111" s="288" t="s">
        <v>1340</v>
      </c>
      <c r="C111" s="280"/>
    </row>
    <row r="112" spans="1:3" s="219" customFormat="1" ht="30">
      <c r="A112" s="220" t="s">
        <v>1341</v>
      </c>
      <c r="B112" s="288" t="s">
        <v>1342</v>
      </c>
      <c r="C112" s="280"/>
    </row>
    <row r="113" spans="1:3" s="219" customFormat="1" ht="30">
      <c r="A113" s="220" t="s">
        <v>1343</v>
      </c>
      <c r="B113" s="288" t="s">
        <v>1344</v>
      </c>
      <c r="C113" s="280"/>
    </row>
    <row r="114" spans="1:3" s="219" customFormat="1" ht="30">
      <c r="A114" s="220" t="s">
        <v>1345</v>
      </c>
      <c r="B114" s="290" t="s">
        <v>1346</v>
      </c>
      <c r="C114" s="280"/>
    </row>
    <row r="115" spans="1:3" s="219" customFormat="1" ht="30">
      <c r="A115" s="220" t="s">
        <v>1347</v>
      </c>
      <c r="B115" s="290" t="s">
        <v>1348</v>
      </c>
      <c r="C115" s="280"/>
    </row>
    <row r="116" spans="1:3" s="219" customFormat="1">
      <c r="A116" s="220" t="s">
        <v>1349</v>
      </c>
      <c r="B116" s="291" t="s">
        <v>1350</v>
      </c>
      <c r="C116" s="280"/>
    </row>
    <row r="117" spans="1:3" s="219" customFormat="1">
      <c r="A117" s="220" t="s">
        <v>1351</v>
      </c>
      <c r="B117" s="291" t="s">
        <v>1352</v>
      </c>
      <c r="C117" s="280"/>
    </row>
    <row r="118" spans="1:3" s="219" customFormat="1">
      <c r="A118" s="220" t="s">
        <v>1353</v>
      </c>
      <c r="B118" s="291" t="s">
        <v>1354</v>
      </c>
      <c r="C118" s="280"/>
    </row>
    <row r="119" spans="1:3" s="219" customFormat="1" ht="30">
      <c r="A119" s="220" t="s">
        <v>1355</v>
      </c>
      <c r="B119" s="291" t="s">
        <v>1356</v>
      </c>
      <c r="C119" s="280"/>
    </row>
    <row r="120" spans="1:3" s="219" customFormat="1">
      <c r="A120" s="220" t="s">
        <v>1357</v>
      </c>
      <c r="B120" s="288" t="s">
        <v>1358</v>
      </c>
      <c r="C120" s="280"/>
    </row>
    <row r="121" spans="1:3" s="219" customFormat="1">
      <c r="A121" s="220" t="s">
        <v>1359</v>
      </c>
      <c r="B121" s="288" t="s">
        <v>1360</v>
      </c>
      <c r="C121" s="280"/>
    </row>
    <row r="123" spans="1:3" s="219" customFormat="1">
      <c r="A123" s="220" t="s">
        <v>1362</v>
      </c>
      <c r="B123" s="288" t="s">
        <v>1363</v>
      </c>
      <c r="C123" s="276"/>
    </row>
    <row r="124" spans="1:3" s="219" customFormat="1">
      <c r="A124" s="220" t="s">
        <v>1364</v>
      </c>
      <c r="B124" s="288" t="s">
        <v>1365</v>
      </c>
      <c r="C124" s="276"/>
    </row>
    <row r="125" spans="1:3" s="219" customFormat="1">
      <c r="A125" s="220" t="s">
        <v>1366</v>
      </c>
      <c r="B125" s="288" t="s">
        <v>1367</v>
      </c>
      <c r="C125" s="276"/>
    </row>
    <row r="126" spans="1:3" s="219" customFormat="1">
      <c r="A126" s="220" t="s">
        <v>1368</v>
      </c>
      <c r="B126" s="288" t="s">
        <v>1369</v>
      </c>
      <c r="C126" s="276"/>
    </row>
    <row r="127" spans="1:3" s="219" customFormat="1">
      <c r="B127" s="292"/>
      <c r="C127" s="276"/>
    </row>
    <row r="128" spans="1:3" s="219" customFormat="1">
      <c r="B128" s="292"/>
      <c r="C128" s="276"/>
    </row>
    <row r="129" spans="2:3" s="219" customFormat="1">
      <c r="B129" s="292"/>
      <c r="C129" s="276"/>
    </row>
    <row r="130" spans="2:3" s="219" customFormat="1">
      <c r="B130" s="292"/>
      <c r="C130" s="276"/>
    </row>
    <row r="132" spans="2:3" s="219" customFormat="1">
      <c r="B132" s="292"/>
    </row>
  </sheetData>
  <sheetProtection algorithmName="SHA-512" hashValue="Js2f5afGzHum3w7tzASlC8WvgwUA6p/V6qDXG1unwkR2ZcoIHHrg6DywVcrG515E8BKboAH/YN5TA8rsBhi/Sw==" saltValue="8zPMbLYYOPfIKbvYfXQrnQ==" spinCount="100000" sheet="1" objects="1" scenarios="1"/>
  <hyperlinks>
    <hyperlink ref="B5" location="'EU CC1 '!A1" display="EU CC1" xr:uid="{B3105D7F-6CDF-4CE9-BAFC-789EE0B216DE}"/>
    <hyperlink ref="B6" location="'EU CC2'!A1" display="EU CC2" xr:uid="{99C0291C-C021-4BA9-A341-FF2AFB3DCE2C}"/>
    <hyperlink ref="B7" location="'EU KM1 '!A1" display="EU KM1" xr:uid="{6B06EADD-89E4-4B44-97E7-AF9E8DB6C68F}"/>
    <hyperlink ref="B8" location="'EU KM2 '!A1" display="EU KM2" xr:uid="{F0E71ED5-9EAB-4481-97BB-A621ACA25732}"/>
    <hyperlink ref="B9" location="'EU TLAC1 '!A1" display="EU TLAC1" xr:uid="{0381091A-2845-4488-8F62-6C5C2EC639FB}"/>
    <hyperlink ref="B10" location="'EU TLAC3B '!A1" display="EU TLAC3B" xr:uid="{19B870BA-A329-471C-B231-2787822B585B}"/>
    <hyperlink ref="B15" location="'EU OV1 '!A1" display="EU OV1" xr:uid="{122DEC2E-1A32-4B69-8C93-41247F7D292C}"/>
    <hyperlink ref="B20" location="'EU CCR1 '!A1" display="EU CCR1" xr:uid="{3D377FC3-EC42-41F3-85EB-5CA689482FD2}"/>
    <hyperlink ref="B21" location="'EU CCR2 '!A1" display="EU CCR2" xr:uid="{B3478BF8-27D3-409A-A1A9-ACFCC2BD8CBF}"/>
    <hyperlink ref="B22" location="'EU CCR3 '!A1" display="EU CCR3" xr:uid="{79B67296-2657-4C38-ADC0-FC379BC537ED}"/>
    <hyperlink ref="B25" location="'EU CCYB1 '!A1" display="EU CCYB1" xr:uid="{72142467-DF8F-42D2-A81B-41DDF14B41AE}"/>
    <hyperlink ref="B26" location="'EU CCYB2 '!A1" display="EU CCYB2" xr:uid="{E8C16EB3-EFB8-4FA4-AC05-9A2901F9FDE3}"/>
    <hyperlink ref="B33" location="'EU CR4 '!A1" display="EU CR4" xr:uid="{F81DCD6D-0047-441E-A69C-BCCA62A95183}"/>
    <hyperlink ref="B34" location="'EU CR5 '!A1" display="EU CR5" xr:uid="{8231860D-08F2-41B3-B23F-7C7DBAF5AC2C}"/>
    <hyperlink ref="B38" location="'EU MR1 '!A1" display="EU MR1" xr:uid="{599D57ED-33CF-4D1B-8D0E-D19F9F34A2B7}"/>
    <hyperlink ref="B42" location="'EU OR1 '!A1" display="EU OR1" xr:uid="{13E5EDF3-4EA5-49C3-9D7F-127ED52EF1B5}"/>
    <hyperlink ref="B46" location="'EU LR1 '!A1" display="EU LR1" xr:uid="{50351622-661A-4436-921B-9EDF4E415326}"/>
    <hyperlink ref="B47" location="'EU LR2 '!A1" display="EU LR2" xr:uid="{759B720A-04A8-4D41-8AC3-D5F08DD2C15E}"/>
    <hyperlink ref="B48" location="'EU LR3 '!A1" display="EU LR3" xr:uid="{573B9F00-FB4E-4DED-A08E-C35879CD2508}"/>
    <hyperlink ref="B53" location="'EU LIQ1 '!A1" display="EU LIQ1" xr:uid="{3A5EA06D-8B4D-4FD8-889A-1EE58D76075B}"/>
    <hyperlink ref="B54" location="'EU LIQ2 '!A1" display="EU LIQ2" xr:uid="{190BCA17-70A7-4AC3-A570-44EDE30475C8}"/>
    <hyperlink ref="B57" location="'EU AE1 '!A1" display="EU AE1" xr:uid="{2E576C86-F2DD-4D40-A66A-A4961E212E50}"/>
    <hyperlink ref="B58" location="'EU AE2 '!A1" display="EU AE2" xr:uid="{888ECA91-7306-43EB-91E2-367D9F2F9978}"/>
    <hyperlink ref="B59" location="'EU AE3 '!A1" display="EU AE3" xr:uid="{B3EFC552-D271-4EE1-B9DB-8123F3371069}"/>
    <hyperlink ref="B64" location="'EU IRRBB1'!A1" display="EU IRRBB1" xr:uid="{7DB7A61A-9BCE-460A-A950-B7B71226D51D}"/>
    <hyperlink ref="B68" location="'EU REM1'!A1" display="EU REM1" xr:uid="{FEBA6C0F-05D1-4D00-9D44-1BCBEE512DE0}"/>
    <hyperlink ref="B69" location="'EU REM5'!A1" display="EU REM5" xr:uid="{85DC10C4-065A-46AF-896D-7EF5A8EE7C1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37"/>
  <sheetViews>
    <sheetView showGridLines="0" zoomScale="80" zoomScaleNormal="80" workbookViewId="0">
      <pane xSplit="3" ySplit="7" topLeftCell="D8" activePane="bottomRight" state="frozen"/>
      <selection pane="topRight" activeCell="D1" sqref="D1"/>
      <selection pane="bottomLeft" activeCell="A8" sqref="A8"/>
      <selection pane="bottomRight" activeCell="B2" sqref="B2"/>
    </sheetView>
  </sheetViews>
  <sheetFormatPr defaultRowHeight="15"/>
  <cols>
    <col min="1" max="1" width="6.28515625" style="12" customWidth="1"/>
    <col min="2" max="2" width="9" style="12" customWidth="1"/>
    <col min="3" max="3" width="87.85546875" style="12" customWidth="1"/>
    <col min="4" max="4" width="23.140625" style="12" customWidth="1"/>
    <col min="5" max="5" width="58.42578125" style="12" hidden="1" customWidth="1"/>
    <col min="6" max="7" width="9" style="12" customWidth="1"/>
    <col min="8" max="16384" width="9.140625" style="12"/>
  </cols>
  <sheetData>
    <row r="1" spans="1:7" ht="15.75" customHeight="1">
      <c r="A1" s="34"/>
      <c r="B1" s="18"/>
      <c r="C1" s="18"/>
      <c r="D1" s="18"/>
      <c r="E1" s="18"/>
      <c r="F1" s="14"/>
      <c r="G1" s="14"/>
    </row>
    <row r="2" spans="1:7" ht="19.5" customHeight="1">
      <c r="A2" s="40"/>
      <c r="B2" s="306" t="s">
        <v>230</v>
      </c>
      <c r="C2" s="306"/>
      <c r="D2" s="307"/>
      <c r="E2" s="223"/>
      <c r="F2" s="14"/>
      <c r="G2" s="14"/>
    </row>
    <row r="3" spans="1:7" ht="18.75" customHeight="1">
      <c r="A3" s="34"/>
      <c r="B3" s="41"/>
      <c r="C3" s="22"/>
      <c r="D3" s="22"/>
      <c r="E3" s="22"/>
      <c r="F3" s="14"/>
      <c r="G3" s="14"/>
    </row>
    <row r="4" spans="1:7" ht="19.5" customHeight="1">
      <c r="A4" s="34"/>
      <c r="B4" s="36"/>
      <c r="C4" s="14"/>
      <c r="D4" s="18"/>
      <c r="E4" s="18"/>
      <c r="F4" s="14"/>
      <c r="G4" s="14"/>
    </row>
    <row r="5" spans="1:7" ht="15" customHeight="1">
      <c r="A5" s="34"/>
      <c r="B5" s="14"/>
      <c r="C5" s="19"/>
      <c r="D5" s="24" t="s">
        <v>231</v>
      </c>
      <c r="E5" s="24" t="s">
        <v>232</v>
      </c>
      <c r="F5" s="14"/>
      <c r="G5" s="14"/>
    </row>
    <row r="6" spans="1:7" ht="42.75" customHeight="1">
      <c r="A6" s="34"/>
      <c r="B6" s="422" t="s">
        <v>1170</v>
      </c>
      <c r="C6" s="423"/>
      <c r="D6" s="24" t="s">
        <v>233</v>
      </c>
      <c r="E6" s="29" t="s">
        <v>234</v>
      </c>
      <c r="F6" s="14"/>
      <c r="G6" s="14"/>
    </row>
    <row r="7" spans="1:7" ht="15" customHeight="1">
      <c r="A7" s="40"/>
      <c r="B7" s="425" t="s">
        <v>235</v>
      </c>
      <c r="C7" s="425"/>
      <c r="D7" s="425"/>
      <c r="E7" s="425"/>
      <c r="F7" s="14"/>
      <c r="G7" s="14"/>
    </row>
    <row r="8" spans="1:7" ht="15" customHeight="1">
      <c r="A8" s="40"/>
      <c r="B8" s="43" t="s">
        <v>98</v>
      </c>
      <c r="C8" s="44" t="s">
        <v>236</v>
      </c>
      <c r="D8" s="323">
        <v>100000</v>
      </c>
      <c r="E8" s="28"/>
      <c r="F8" s="14"/>
      <c r="G8" s="14"/>
    </row>
    <row r="9" spans="1:7" ht="15" customHeight="1">
      <c r="A9" s="40"/>
      <c r="B9" s="45"/>
      <c r="C9" s="44" t="s">
        <v>237</v>
      </c>
      <c r="D9" s="323"/>
      <c r="E9" s="28"/>
      <c r="F9" s="14"/>
      <c r="G9" s="14"/>
    </row>
    <row r="10" spans="1:7" ht="15" customHeight="1">
      <c r="A10" s="40"/>
      <c r="B10" s="45"/>
      <c r="C10" s="44" t="s">
        <v>238</v>
      </c>
      <c r="D10" s="323"/>
      <c r="E10" s="28"/>
      <c r="F10" s="14"/>
      <c r="G10" s="14"/>
    </row>
    <row r="11" spans="1:7" ht="15" customHeight="1">
      <c r="A11" s="40"/>
      <c r="B11" s="45"/>
      <c r="C11" s="44" t="s">
        <v>239</v>
      </c>
      <c r="D11" s="323"/>
      <c r="E11" s="28"/>
      <c r="F11" s="14"/>
      <c r="G11" s="14"/>
    </row>
    <row r="12" spans="1:7" ht="15" customHeight="1">
      <c r="A12" s="40"/>
      <c r="B12" s="43" t="s">
        <v>109</v>
      </c>
      <c r="C12" s="44" t="s">
        <v>99</v>
      </c>
      <c r="D12" s="323">
        <f>2374378772.14/1000</f>
        <v>2374378.77214</v>
      </c>
      <c r="E12" s="28"/>
      <c r="F12" s="14"/>
      <c r="G12" s="14"/>
    </row>
    <row r="13" spans="1:7" ht="15" customHeight="1">
      <c r="A13" s="40"/>
      <c r="B13" s="43" t="s">
        <v>111</v>
      </c>
      <c r="C13" s="44" t="s">
        <v>240</v>
      </c>
      <c r="D13" s="323"/>
      <c r="E13" s="28"/>
      <c r="F13" s="37"/>
      <c r="G13" s="14"/>
    </row>
    <row r="14" spans="1:7" ht="15" customHeight="1">
      <c r="A14" s="40"/>
      <c r="B14" s="45" t="s">
        <v>241</v>
      </c>
      <c r="C14" s="44" t="s">
        <v>100</v>
      </c>
      <c r="D14" s="323"/>
      <c r="E14" s="28"/>
      <c r="F14" s="14"/>
      <c r="G14" s="14"/>
    </row>
    <row r="15" spans="1:7" ht="24" customHeight="1">
      <c r="A15" s="40"/>
      <c r="B15" s="43" t="s">
        <v>114</v>
      </c>
      <c r="C15" s="44" t="s">
        <v>242</v>
      </c>
      <c r="D15" s="323"/>
      <c r="E15" s="28"/>
      <c r="F15" s="14"/>
      <c r="G15" s="14"/>
    </row>
    <row r="16" spans="1:7" ht="15" customHeight="1">
      <c r="A16" s="40"/>
      <c r="B16" s="43" t="s">
        <v>117</v>
      </c>
      <c r="C16" s="44" t="s">
        <v>243</v>
      </c>
      <c r="D16" s="323"/>
      <c r="E16" s="28"/>
      <c r="F16" s="14"/>
      <c r="G16" s="14"/>
    </row>
    <row r="17" spans="1:7" ht="28.5" customHeight="1">
      <c r="A17" s="40"/>
      <c r="B17" s="45" t="s">
        <v>244</v>
      </c>
      <c r="C17" s="44" t="s">
        <v>245</v>
      </c>
      <c r="D17" s="323">
        <f>(+'[1]C 01.00 '!$E$21+'[1]C 01.00 '!$E$22)/1000</f>
        <v>222948.73793999999</v>
      </c>
      <c r="E17" s="28"/>
      <c r="F17" s="14"/>
      <c r="G17" s="14"/>
    </row>
    <row r="18" spans="1:7" ht="36" customHeight="1">
      <c r="A18" s="40"/>
      <c r="B18" s="46" t="s">
        <v>119</v>
      </c>
      <c r="C18" s="47" t="s">
        <v>246</v>
      </c>
      <c r="D18" s="327">
        <f>+D8+D12+D17</f>
        <v>2697327.5100799999</v>
      </c>
      <c r="E18" s="28"/>
      <c r="F18" s="14"/>
      <c r="G18" s="14"/>
    </row>
    <row r="19" spans="1:7" ht="15" customHeight="1">
      <c r="A19" s="40"/>
      <c r="B19" s="424" t="s">
        <v>247</v>
      </c>
      <c r="C19" s="424"/>
      <c r="D19" s="424"/>
      <c r="E19" s="424"/>
      <c r="F19" s="14"/>
      <c r="G19" s="14"/>
    </row>
    <row r="20" spans="1:7" ht="15" customHeight="1">
      <c r="A20" s="40"/>
      <c r="B20" s="43" t="s">
        <v>121</v>
      </c>
      <c r="C20" s="48" t="s">
        <v>248</v>
      </c>
      <c r="D20" s="330">
        <f>+'[1]C 01.00 '!$E$29/1000+'[1]C 01.00 '!$E$65/1000</f>
        <v>-3294.5446703600001</v>
      </c>
      <c r="E20" s="28"/>
      <c r="F20" s="14"/>
      <c r="G20" s="14"/>
    </row>
    <row r="21" spans="1:7" ht="15" customHeight="1">
      <c r="A21" s="40"/>
      <c r="B21" s="43" t="s">
        <v>133</v>
      </c>
      <c r="C21" s="48" t="s">
        <v>249</v>
      </c>
      <c r="D21" s="324"/>
      <c r="E21" s="28"/>
      <c r="F21" s="14"/>
      <c r="G21" s="14"/>
    </row>
    <row r="22" spans="1:7" ht="15" customHeight="1">
      <c r="A22" s="40"/>
      <c r="B22" s="43" t="s">
        <v>137</v>
      </c>
      <c r="C22" s="48" t="s">
        <v>201</v>
      </c>
      <c r="D22" s="324"/>
      <c r="E22" s="28"/>
      <c r="F22" s="14"/>
      <c r="G22" s="14"/>
    </row>
    <row r="23" spans="1:7" ht="41.25" customHeight="1">
      <c r="A23" s="40"/>
      <c r="B23" s="43" t="s">
        <v>141</v>
      </c>
      <c r="C23" s="48" t="s">
        <v>250</v>
      </c>
      <c r="D23" s="324"/>
      <c r="E23" s="28"/>
      <c r="F23" s="14"/>
      <c r="G23" s="14"/>
    </row>
    <row r="24" spans="1:7" ht="27.75" customHeight="1">
      <c r="A24" s="40"/>
      <c r="B24" s="43" t="s">
        <v>145</v>
      </c>
      <c r="C24" s="48" t="s">
        <v>251</v>
      </c>
      <c r="D24" s="324"/>
      <c r="E24" s="28"/>
      <c r="F24" s="14"/>
      <c r="G24" s="14"/>
    </row>
    <row r="25" spans="1:7" ht="27" customHeight="1">
      <c r="A25" s="40"/>
      <c r="B25" s="43" t="s">
        <v>149</v>
      </c>
      <c r="C25" s="48" t="s">
        <v>252</v>
      </c>
      <c r="D25" s="330"/>
      <c r="E25" s="28"/>
      <c r="F25" s="14"/>
      <c r="G25" s="14"/>
    </row>
    <row r="26" spans="1:7" ht="30.75" customHeight="1">
      <c r="A26" s="40"/>
      <c r="B26" s="43" t="s">
        <v>152</v>
      </c>
      <c r="C26" s="48" t="s">
        <v>253</v>
      </c>
      <c r="D26" s="324"/>
      <c r="E26" s="28"/>
      <c r="F26" s="14"/>
      <c r="G26" s="14"/>
    </row>
    <row r="27" spans="1:7" ht="30.75" customHeight="1">
      <c r="A27" s="40"/>
      <c r="B27" s="43" t="s">
        <v>154</v>
      </c>
      <c r="C27" s="48" t="s">
        <v>254</v>
      </c>
      <c r="D27" s="324"/>
      <c r="E27" s="28"/>
      <c r="F27" s="14"/>
      <c r="G27" s="14"/>
    </row>
    <row r="28" spans="1:7" ht="18.75" customHeight="1">
      <c r="A28" s="40"/>
      <c r="B28" s="43" t="s">
        <v>168</v>
      </c>
      <c r="C28" s="48" t="s">
        <v>255</v>
      </c>
      <c r="D28" s="324"/>
      <c r="E28" s="28"/>
      <c r="F28" s="14"/>
      <c r="G28" s="14"/>
    </row>
    <row r="29" spans="1:7" ht="32.25" customHeight="1">
      <c r="A29" s="40"/>
      <c r="B29" s="43" t="s">
        <v>174</v>
      </c>
      <c r="C29" s="48" t="s">
        <v>256</v>
      </c>
      <c r="D29" s="324"/>
      <c r="E29" s="28"/>
      <c r="F29" s="14"/>
      <c r="G29" s="14"/>
    </row>
    <row r="30" spans="1:7" ht="54.75" customHeight="1">
      <c r="A30" s="40"/>
      <c r="B30" s="43" t="s">
        <v>176</v>
      </c>
      <c r="C30" s="48" t="s">
        <v>257</v>
      </c>
      <c r="D30" s="324"/>
      <c r="E30" s="28"/>
      <c r="F30" s="14"/>
      <c r="G30" s="14"/>
    </row>
    <row r="31" spans="1:7" ht="51.75" customHeight="1">
      <c r="A31" s="40"/>
      <c r="B31" s="43" t="s">
        <v>179</v>
      </c>
      <c r="C31" s="48" t="s">
        <v>258</v>
      </c>
      <c r="D31" s="324"/>
      <c r="E31" s="28"/>
      <c r="F31" s="14"/>
      <c r="G31" s="14"/>
    </row>
    <row r="32" spans="1:7" ht="51.75" customHeight="1">
      <c r="A32" s="40"/>
      <c r="B32" s="43" t="s">
        <v>181</v>
      </c>
      <c r="C32" s="48" t="s">
        <v>259</v>
      </c>
      <c r="D32" s="324"/>
      <c r="E32" s="28"/>
      <c r="F32" s="14"/>
      <c r="G32" s="14"/>
    </row>
    <row r="33" spans="1:7" ht="15" customHeight="1">
      <c r="A33" s="40"/>
      <c r="B33" s="43" t="s">
        <v>183</v>
      </c>
      <c r="C33" s="48" t="s">
        <v>201</v>
      </c>
      <c r="D33" s="324"/>
      <c r="E33" s="28"/>
      <c r="F33" s="14"/>
      <c r="G33" s="14"/>
    </row>
    <row r="34" spans="1:7" ht="24" customHeight="1">
      <c r="A34" s="40"/>
      <c r="B34" s="45" t="s">
        <v>260</v>
      </c>
      <c r="C34" s="48" t="s">
        <v>261</v>
      </c>
      <c r="D34" s="324"/>
      <c r="E34" s="28"/>
      <c r="F34" s="14"/>
      <c r="G34" s="14"/>
    </row>
    <row r="35" spans="1:7" ht="15" customHeight="1">
      <c r="A35" s="40"/>
      <c r="B35" s="45" t="s">
        <v>262</v>
      </c>
      <c r="C35" s="48" t="s">
        <v>263</v>
      </c>
      <c r="D35" s="324"/>
      <c r="E35" s="28"/>
      <c r="F35" s="14"/>
      <c r="G35" s="14"/>
    </row>
    <row r="36" spans="1:7" ht="15" customHeight="1">
      <c r="A36" s="40"/>
      <c r="B36" s="45" t="s">
        <v>264</v>
      </c>
      <c r="C36" s="49" t="s">
        <v>265</v>
      </c>
      <c r="D36" s="324"/>
      <c r="E36" s="28"/>
      <c r="F36" s="14"/>
      <c r="G36" s="14"/>
    </row>
    <row r="37" spans="1:7" ht="15" customHeight="1">
      <c r="A37" s="40"/>
      <c r="B37" s="45" t="s">
        <v>266</v>
      </c>
      <c r="C37" s="48" t="s">
        <v>267</v>
      </c>
      <c r="D37" s="324"/>
      <c r="E37" s="28"/>
      <c r="F37" s="14"/>
      <c r="G37" s="14"/>
    </row>
    <row r="38" spans="1:7" ht="24" customHeight="1">
      <c r="A38" s="40"/>
      <c r="B38" s="43" t="s">
        <v>210</v>
      </c>
      <c r="C38" s="48" t="s">
        <v>268</v>
      </c>
      <c r="D38" s="324"/>
      <c r="E38" s="28"/>
      <c r="F38" s="14"/>
      <c r="G38" s="14"/>
    </row>
    <row r="39" spans="1:7" ht="15" customHeight="1">
      <c r="A39" s="40"/>
      <c r="B39" s="43" t="s">
        <v>211</v>
      </c>
      <c r="C39" s="48" t="s">
        <v>269</v>
      </c>
      <c r="D39" s="324"/>
      <c r="E39" s="28"/>
      <c r="F39" s="14"/>
      <c r="G39" s="14"/>
    </row>
    <row r="40" spans="1:7" ht="24" customHeight="1">
      <c r="A40" s="40"/>
      <c r="B40" s="43" t="s">
        <v>215</v>
      </c>
      <c r="C40" s="48" t="s">
        <v>270</v>
      </c>
      <c r="D40" s="324"/>
      <c r="E40" s="28"/>
      <c r="F40" s="14"/>
      <c r="G40" s="14"/>
    </row>
    <row r="41" spans="1:7" ht="15" customHeight="1">
      <c r="A41" s="40"/>
      <c r="B41" s="43" t="s">
        <v>223</v>
      </c>
      <c r="C41" s="48" t="s">
        <v>201</v>
      </c>
      <c r="D41" s="324"/>
      <c r="E41" s="28"/>
      <c r="F41" s="14"/>
      <c r="G41" s="14"/>
    </row>
    <row r="42" spans="1:7" ht="15" customHeight="1">
      <c r="A42" s="40"/>
      <c r="B42" s="43" t="s">
        <v>225</v>
      </c>
      <c r="C42" s="48" t="s">
        <v>271</v>
      </c>
      <c r="D42" s="324"/>
      <c r="E42" s="28"/>
      <c r="F42" s="14"/>
      <c r="G42" s="14"/>
    </row>
    <row r="43" spans="1:7" ht="15" customHeight="1">
      <c r="A43" s="40"/>
      <c r="B43" s="45" t="s">
        <v>272</v>
      </c>
      <c r="C43" s="48" t="s">
        <v>273</v>
      </c>
      <c r="D43" s="324"/>
      <c r="E43" s="28"/>
      <c r="F43" s="14"/>
      <c r="G43" s="14"/>
    </row>
    <row r="44" spans="1:7" ht="36" customHeight="1">
      <c r="A44" s="40"/>
      <c r="B44" s="45" t="s">
        <v>274</v>
      </c>
      <c r="C44" s="48" t="s">
        <v>275</v>
      </c>
      <c r="D44" s="324"/>
      <c r="E44" s="28"/>
      <c r="F44" s="14"/>
      <c r="G44" s="14"/>
    </row>
    <row r="45" spans="1:7" ht="15" customHeight="1">
      <c r="A45" s="40"/>
      <c r="B45" s="43" t="s">
        <v>226</v>
      </c>
      <c r="C45" s="48" t="s">
        <v>201</v>
      </c>
      <c r="D45" s="324"/>
      <c r="E45" s="28"/>
      <c r="F45" s="14"/>
      <c r="G45" s="14"/>
    </row>
    <row r="46" spans="1:7" ht="33" customHeight="1">
      <c r="A46" s="40"/>
      <c r="B46" s="43" t="s">
        <v>227</v>
      </c>
      <c r="C46" s="48" t="s">
        <v>276</v>
      </c>
      <c r="D46" s="324"/>
      <c r="E46" s="28"/>
      <c r="F46" s="14"/>
      <c r="G46" s="14"/>
    </row>
    <row r="47" spans="1:7" ht="15" customHeight="1">
      <c r="A47" s="40"/>
      <c r="B47" s="45" t="s">
        <v>277</v>
      </c>
      <c r="C47" s="48" t="s">
        <v>278</v>
      </c>
      <c r="D47" s="324"/>
      <c r="E47" s="28"/>
      <c r="F47" s="14"/>
      <c r="G47" s="14"/>
    </row>
    <row r="48" spans="1:7" ht="41.25" customHeight="1">
      <c r="A48" s="40"/>
      <c r="B48" s="43" t="s">
        <v>228</v>
      </c>
      <c r="C48" s="50" t="s">
        <v>279</v>
      </c>
      <c r="D48" s="330">
        <f>SUM(D20:D47)</f>
        <v>-3294.5446703600001</v>
      </c>
      <c r="E48" s="28"/>
      <c r="F48" s="14"/>
      <c r="G48" s="14"/>
    </row>
    <row r="49" spans="1:7" ht="25.5" customHeight="1">
      <c r="A49" s="40"/>
      <c r="B49" s="43" t="s">
        <v>229</v>
      </c>
      <c r="C49" s="38" t="s">
        <v>280</v>
      </c>
      <c r="D49" s="327">
        <f>+D18+D20</f>
        <v>2694032.9654096398</v>
      </c>
      <c r="E49" s="28"/>
      <c r="F49" s="14"/>
      <c r="G49" s="14"/>
    </row>
    <row r="50" spans="1:7" ht="15" customHeight="1">
      <c r="A50" s="40"/>
      <c r="B50" s="424" t="s">
        <v>281</v>
      </c>
      <c r="C50" s="424"/>
      <c r="D50" s="424"/>
      <c r="E50" s="424"/>
      <c r="F50" s="14"/>
      <c r="G50" s="14"/>
    </row>
    <row r="51" spans="1:7" ht="15" customHeight="1">
      <c r="A51" s="40"/>
      <c r="B51" s="43" t="s">
        <v>282</v>
      </c>
      <c r="C51" s="48" t="s">
        <v>236</v>
      </c>
      <c r="D51" s="324"/>
      <c r="E51" s="28"/>
      <c r="F51" s="14"/>
      <c r="G51" s="14"/>
    </row>
    <row r="52" spans="1:7" ht="15" customHeight="1">
      <c r="A52" s="40"/>
      <c r="B52" s="43" t="s">
        <v>283</v>
      </c>
      <c r="C52" s="48" t="s">
        <v>284</v>
      </c>
      <c r="D52" s="324"/>
      <c r="E52" s="28"/>
      <c r="F52" s="14"/>
      <c r="G52" s="14"/>
    </row>
    <row r="53" spans="1:7" ht="15" customHeight="1">
      <c r="A53" s="40"/>
      <c r="B53" s="43" t="s">
        <v>285</v>
      </c>
      <c r="C53" s="48" t="s">
        <v>286</v>
      </c>
      <c r="D53" s="324"/>
      <c r="E53" s="28"/>
      <c r="F53" s="14"/>
      <c r="G53" s="14"/>
    </row>
    <row r="54" spans="1:7" ht="27.75" customHeight="1">
      <c r="A54" s="40"/>
      <c r="B54" s="43" t="s">
        <v>287</v>
      </c>
      <c r="C54" s="48" t="s">
        <v>288</v>
      </c>
      <c r="D54" s="324"/>
      <c r="E54" s="28"/>
      <c r="F54" s="14"/>
      <c r="G54" s="14"/>
    </row>
    <row r="55" spans="1:7" ht="28.5" customHeight="1">
      <c r="A55" s="40"/>
      <c r="B55" s="45" t="s">
        <v>289</v>
      </c>
      <c r="C55" s="48" t="s">
        <v>290</v>
      </c>
      <c r="D55" s="324"/>
      <c r="E55" s="28"/>
      <c r="F55" s="17"/>
      <c r="G55" s="17"/>
    </row>
    <row r="56" spans="1:7" ht="30.75" customHeight="1">
      <c r="A56" s="40"/>
      <c r="B56" s="45" t="s">
        <v>291</v>
      </c>
      <c r="C56" s="48" t="s">
        <v>292</v>
      </c>
      <c r="D56" s="324"/>
      <c r="E56" s="28"/>
      <c r="F56" s="17"/>
      <c r="G56" s="17"/>
    </row>
    <row r="57" spans="1:7" ht="42" customHeight="1">
      <c r="A57" s="40"/>
      <c r="B57" s="43" t="s">
        <v>293</v>
      </c>
      <c r="C57" s="48" t="s">
        <v>294</v>
      </c>
      <c r="D57" s="324"/>
      <c r="E57" s="28"/>
      <c r="F57" s="14"/>
      <c r="G57" s="14"/>
    </row>
    <row r="58" spans="1:7" ht="15" customHeight="1">
      <c r="A58" s="40"/>
      <c r="B58" s="43" t="s">
        <v>295</v>
      </c>
      <c r="C58" s="48" t="s">
        <v>296</v>
      </c>
      <c r="D58" s="324"/>
      <c r="E58" s="28"/>
      <c r="F58" s="14"/>
      <c r="G58" s="14"/>
    </row>
    <row r="59" spans="1:7" ht="37.5" customHeight="1">
      <c r="A59" s="40"/>
      <c r="B59" s="46" t="s">
        <v>297</v>
      </c>
      <c r="C59" s="50" t="s">
        <v>298</v>
      </c>
      <c r="D59" s="324"/>
      <c r="E59" s="28"/>
      <c r="F59" s="14"/>
      <c r="G59" s="14"/>
    </row>
    <row r="60" spans="1:7" ht="15" customHeight="1">
      <c r="A60" s="40"/>
      <c r="B60" s="424" t="s">
        <v>299</v>
      </c>
      <c r="C60" s="424"/>
      <c r="D60" s="424"/>
      <c r="E60" s="424"/>
      <c r="F60" s="14"/>
      <c r="G60" s="14"/>
    </row>
    <row r="61" spans="1:7" ht="26.25" customHeight="1">
      <c r="A61" s="40"/>
      <c r="B61" s="43" t="s">
        <v>300</v>
      </c>
      <c r="C61" s="48" t="s">
        <v>301</v>
      </c>
      <c r="D61" s="324"/>
      <c r="E61" s="28"/>
      <c r="F61" s="14"/>
      <c r="G61" s="14"/>
    </row>
    <row r="62" spans="1:7" ht="54.75" customHeight="1">
      <c r="A62" s="40"/>
      <c r="B62" s="43" t="s">
        <v>302</v>
      </c>
      <c r="C62" s="48" t="s">
        <v>303</v>
      </c>
      <c r="D62" s="324"/>
      <c r="E62" s="28"/>
      <c r="F62" s="14"/>
      <c r="G62" s="14"/>
    </row>
    <row r="63" spans="1:7" ht="51.75" customHeight="1">
      <c r="A63" s="40"/>
      <c r="B63" s="43" t="s">
        <v>304</v>
      </c>
      <c r="C63" s="48" t="s">
        <v>305</v>
      </c>
      <c r="D63" s="324"/>
      <c r="E63" s="28"/>
      <c r="F63" s="14"/>
      <c r="G63" s="14"/>
    </row>
    <row r="64" spans="1:7" ht="52.5" customHeight="1">
      <c r="A64" s="40"/>
      <c r="B64" s="43" t="s">
        <v>306</v>
      </c>
      <c r="C64" s="48" t="s">
        <v>307</v>
      </c>
      <c r="D64" s="324"/>
      <c r="E64" s="28"/>
      <c r="F64" s="14"/>
      <c r="G64" s="14"/>
    </row>
    <row r="65" spans="1:7" ht="15" customHeight="1">
      <c r="A65" s="40"/>
      <c r="B65" s="43" t="s">
        <v>308</v>
      </c>
      <c r="C65" s="48" t="s">
        <v>201</v>
      </c>
      <c r="D65" s="324"/>
      <c r="E65" s="28"/>
      <c r="F65" s="14"/>
      <c r="G65" s="14"/>
    </row>
    <row r="66" spans="1:7" ht="28.5" customHeight="1">
      <c r="A66" s="40"/>
      <c r="B66" s="43" t="s">
        <v>309</v>
      </c>
      <c r="C66" s="48" t="s">
        <v>310</v>
      </c>
      <c r="D66" s="324"/>
      <c r="E66" s="28"/>
      <c r="F66" s="14"/>
      <c r="G66" s="14"/>
    </row>
    <row r="67" spans="1:7" ht="21.75" customHeight="1">
      <c r="A67" s="40"/>
      <c r="B67" s="45" t="s">
        <v>311</v>
      </c>
      <c r="C67" s="48" t="s">
        <v>312</v>
      </c>
      <c r="D67" s="324"/>
      <c r="E67" s="28"/>
      <c r="F67" s="14"/>
      <c r="G67" s="14"/>
    </row>
    <row r="68" spans="1:7" ht="28.5" customHeight="1">
      <c r="A68" s="40"/>
      <c r="B68" s="46" t="s">
        <v>313</v>
      </c>
      <c r="C68" s="50" t="s">
        <v>314</v>
      </c>
      <c r="D68" s="324"/>
      <c r="E68" s="28"/>
      <c r="F68" s="14"/>
      <c r="G68" s="14"/>
    </row>
    <row r="69" spans="1:7" ht="15" customHeight="1">
      <c r="A69" s="40"/>
      <c r="B69" s="46" t="s">
        <v>315</v>
      </c>
      <c r="C69" s="50" t="s">
        <v>316</v>
      </c>
      <c r="D69" s="324"/>
      <c r="E69" s="28"/>
      <c r="F69" s="14"/>
      <c r="G69" s="14"/>
    </row>
    <row r="70" spans="1:7" ht="15" customHeight="1">
      <c r="A70" s="40"/>
      <c r="B70" s="46" t="s">
        <v>317</v>
      </c>
      <c r="C70" s="50" t="s">
        <v>318</v>
      </c>
      <c r="D70" s="324"/>
      <c r="E70" s="28"/>
      <c r="F70" s="14"/>
      <c r="G70" s="14"/>
    </row>
    <row r="71" spans="1:7" ht="15" customHeight="1">
      <c r="A71" s="40"/>
      <c r="B71" s="424" t="s">
        <v>319</v>
      </c>
      <c r="C71" s="424"/>
      <c r="D71" s="424"/>
      <c r="E71" s="424"/>
      <c r="F71" s="14"/>
      <c r="G71" s="14"/>
    </row>
    <row r="72" spans="1:7" ht="15" customHeight="1">
      <c r="A72" s="40"/>
      <c r="B72" s="43" t="s">
        <v>320</v>
      </c>
      <c r="C72" s="48" t="s">
        <v>236</v>
      </c>
      <c r="D72" s="324"/>
      <c r="E72" s="28"/>
      <c r="F72" s="14"/>
      <c r="G72" s="14"/>
    </row>
    <row r="73" spans="1:7" ht="42" customHeight="1">
      <c r="A73" s="40"/>
      <c r="B73" s="43" t="s">
        <v>321</v>
      </c>
      <c r="C73" s="48" t="s">
        <v>322</v>
      </c>
      <c r="D73" s="324"/>
      <c r="E73" s="28"/>
      <c r="F73" s="14"/>
      <c r="G73" s="14"/>
    </row>
    <row r="74" spans="1:7" ht="30.75" customHeight="1">
      <c r="A74" s="40"/>
      <c r="B74" s="45" t="s">
        <v>323</v>
      </c>
      <c r="C74" s="48" t="s">
        <v>324</v>
      </c>
      <c r="D74" s="324"/>
      <c r="E74" s="28"/>
      <c r="F74" s="17"/>
      <c r="G74" s="17"/>
    </row>
    <row r="75" spans="1:7" ht="31.5" customHeight="1">
      <c r="A75" s="40"/>
      <c r="B75" s="45" t="s">
        <v>325</v>
      </c>
      <c r="C75" s="48" t="s">
        <v>326</v>
      </c>
      <c r="D75" s="324"/>
      <c r="E75" s="28"/>
      <c r="F75" s="17"/>
      <c r="G75" s="17"/>
    </row>
    <row r="76" spans="1:7" ht="44.25" customHeight="1">
      <c r="A76" s="40"/>
      <c r="B76" s="43" t="s">
        <v>327</v>
      </c>
      <c r="C76" s="48" t="s">
        <v>328</v>
      </c>
      <c r="D76" s="324"/>
      <c r="E76" s="28"/>
      <c r="F76" s="14"/>
      <c r="G76" s="14"/>
    </row>
    <row r="77" spans="1:7" ht="15" customHeight="1">
      <c r="A77" s="40"/>
      <c r="B77" s="43" t="s">
        <v>329</v>
      </c>
      <c r="C77" s="48" t="s">
        <v>296</v>
      </c>
      <c r="D77" s="324"/>
      <c r="E77" s="28"/>
      <c r="F77" s="14"/>
      <c r="G77" s="14"/>
    </row>
    <row r="78" spans="1:7" ht="15" customHeight="1">
      <c r="A78" s="40"/>
      <c r="B78" s="43" t="s">
        <v>330</v>
      </c>
      <c r="C78" s="48" t="s">
        <v>331</v>
      </c>
      <c r="D78" s="324"/>
      <c r="E78" s="28"/>
      <c r="F78" s="14"/>
      <c r="G78" s="14"/>
    </row>
    <row r="79" spans="1:7" ht="15" customHeight="1">
      <c r="A79" s="40"/>
      <c r="B79" s="46" t="s">
        <v>332</v>
      </c>
      <c r="C79" s="50" t="s">
        <v>333</v>
      </c>
      <c r="D79" s="324"/>
      <c r="E79" s="28"/>
      <c r="F79" s="14"/>
      <c r="G79" s="14"/>
    </row>
    <row r="80" spans="1:7" ht="15" customHeight="1">
      <c r="A80" s="40"/>
      <c r="B80" s="424" t="s">
        <v>334</v>
      </c>
      <c r="C80" s="424"/>
      <c r="D80" s="424"/>
      <c r="E80" s="424"/>
      <c r="F80" s="14"/>
      <c r="G80" s="14"/>
    </row>
    <row r="81" spans="1:7" ht="30.75" customHeight="1">
      <c r="A81" s="40"/>
      <c r="B81" s="43" t="s">
        <v>335</v>
      </c>
      <c r="C81" s="48" t="s">
        <v>336</v>
      </c>
      <c r="D81" s="324"/>
      <c r="E81" s="28"/>
      <c r="F81" s="14"/>
      <c r="G81" s="14"/>
    </row>
    <row r="82" spans="1:7" ht="52.5" customHeight="1">
      <c r="A82" s="40"/>
      <c r="B82" s="43" t="s">
        <v>337</v>
      </c>
      <c r="C82" s="48" t="s">
        <v>338</v>
      </c>
      <c r="D82" s="324"/>
      <c r="E82" s="28"/>
      <c r="F82" s="14"/>
      <c r="G82" s="14"/>
    </row>
    <row r="83" spans="1:7" ht="36" customHeight="1">
      <c r="A83" s="40"/>
      <c r="B83" s="43" t="s">
        <v>339</v>
      </c>
      <c r="C83" s="48" t="s">
        <v>340</v>
      </c>
      <c r="D83" s="324"/>
      <c r="E83" s="28"/>
      <c r="F83" s="14"/>
      <c r="G83" s="14"/>
    </row>
    <row r="84" spans="1:7" ht="15" customHeight="1">
      <c r="A84" s="40"/>
      <c r="B84" s="45" t="s">
        <v>341</v>
      </c>
      <c r="C84" s="48" t="s">
        <v>201</v>
      </c>
      <c r="D84" s="324"/>
      <c r="E84" s="28"/>
      <c r="F84" s="14"/>
      <c r="G84" s="14"/>
    </row>
    <row r="85" spans="1:7" ht="36" customHeight="1">
      <c r="A85" s="40"/>
      <c r="B85" s="43" t="s">
        <v>342</v>
      </c>
      <c r="C85" s="48" t="s">
        <v>343</v>
      </c>
      <c r="D85" s="324"/>
      <c r="E85" s="28"/>
      <c r="F85" s="14"/>
      <c r="G85" s="14"/>
    </row>
    <row r="86" spans="1:7" ht="15" customHeight="1">
      <c r="A86" s="40"/>
      <c r="B86" s="43" t="s">
        <v>344</v>
      </c>
      <c r="C86" s="48" t="s">
        <v>201</v>
      </c>
      <c r="D86" s="324"/>
      <c r="E86" s="28"/>
      <c r="F86" s="14"/>
      <c r="G86" s="14"/>
    </row>
    <row r="87" spans="1:7" ht="24" customHeight="1">
      <c r="A87" s="40"/>
      <c r="B87" s="51" t="s">
        <v>345</v>
      </c>
      <c r="C87" s="49" t="s">
        <v>346</v>
      </c>
      <c r="D87" s="324"/>
      <c r="E87" s="28"/>
      <c r="F87" s="14"/>
      <c r="G87" s="14"/>
    </row>
    <row r="88" spans="1:7" ht="15" customHeight="1">
      <c r="A88" s="40"/>
      <c r="B88" s="45" t="s">
        <v>347</v>
      </c>
      <c r="C88" s="49" t="s">
        <v>348</v>
      </c>
      <c r="D88" s="324"/>
      <c r="E88" s="28"/>
      <c r="F88" s="14"/>
      <c r="G88" s="14"/>
    </row>
    <row r="89" spans="1:7" ht="15" customHeight="1">
      <c r="A89" s="40"/>
      <c r="B89" s="46" t="s">
        <v>349</v>
      </c>
      <c r="C89" s="52" t="s">
        <v>350</v>
      </c>
      <c r="D89" s="324"/>
      <c r="E89" s="28"/>
      <c r="F89" s="14"/>
      <c r="G89" s="14"/>
    </row>
    <row r="90" spans="1:7" ht="15" customHeight="1">
      <c r="A90" s="40"/>
      <c r="B90" s="46" t="s">
        <v>351</v>
      </c>
      <c r="C90" s="52" t="s">
        <v>352</v>
      </c>
      <c r="D90" s="324"/>
      <c r="E90" s="28"/>
      <c r="F90" s="14"/>
      <c r="G90" s="14"/>
    </row>
    <row r="91" spans="1:7" ht="15" customHeight="1">
      <c r="A91" s="40"/>
      <c r="B91" s="46" t="s">
        <v>353</v>
      </c>
      <c r="C91" s="52" t="s">
        <v>354</v>
      </c>
      <c r="D91" s="327">
        <f>+D49</f>
        <v>2694032.9654096398</v>
      </c>
      <c r="E91" s="28"/>
      <c r="F91" s="14"/>
      <c r="G91" s="14"/>
    </row>
    <row r="92" spans="1:7" ht="15" customHeight="1">
      <c r="A92" s="40"/>
      <c r="B92" s="46" t="s">
        <v>355</v>
      </c>
      <c r="C92" s="52" t="s">
        <v>356</v>
      </c>
      <c r="D92" s="327">
        <f>+'[1]C 02.00 '!$E$5/1000</f>
        <v>7253694.3173542907</v>
      </c>
      <c r="E92" s="28"/>
      <c r="F92" s="14"/>
      <c r="G92" s="14"/>
    </row>
    <row r="93" spans="1:7" ht="15" customHeight="1">
      <c r="A93" s="40"/>
      <c r="B93" s="424" t="s">
        <v>357</v>
      </c>
      <c r="C93" s="424"/>
      <c r="D93" s="424"/>
      <c r="E93" s="424"/>
      <c r="F93" s="14"/>
      <c r="G93" s="14"/>
    </row>
    <row r="94" spans="1:7" ht="15" customHeight="1">
      <c r="A94" s="40"/>
      <c r="B94" s="43" t="s">
        <v>358</v>
      </c>
      <c r="C94" s="48" t="s">
        <v>359</v>
      </c>
      <c r="D94" s="325">
        <f>+'[1]C 03.00 '!$E$5</f>
        <v>0.37140000000000001</v>
      </c>
      <c r="E94" s="30"/>
      <c r="F94" s="14"/>
      <c r="G94" s="14"/>
    </row>
    <row r="95" spans="1:7" ht="15" customHeight="1">
      <c r="A95" s="40"/>
      <c r="B95" s="43" t="s">
        <v>360</v>
      </c>
      <c r="C95" s="48" t="s">
        <v>361</v>
      </c>
      <c r="D95" s="325">
        <f>+D94</f>
        <v>0.37140000000000001</v>
      </c>
      <c r="E95" s="30"/>
      <c r="F95" s="14"/>
      <c r="G95" s="14"/>
    </row>
    <row r="96" spans="1:7" ht="15" customHeight="1">
      <c r="A96" s="40"/>
      <c r="B96" s="43" t="s">
        <v>362</v>
      </c>
      <c r="C96" s="48" t="s">
        <v>112</v>
      </c>
      <c r="D96" s="325">
        <f>+D95</f>
        <v>0.37140000000000001</v>
      </c>
      <c r="E96" s="30"/>
      <c r="F96" s="14"/>
      <c r="G96" s="14"/>
    </row>
    <row r="97" spans="1:7" ht="14.85" customHeight="1">
      <c r="A97" s="40"/>
      <c r="B97" s="43" t="s">
        <v>363</v>
      </c>
      <c r="C97" s="48" t="s">
        <v>364</v>
      </c>
      <c r="D97" s="325">
        <v>0.13152181575354288</v>
      </c>
      <c r="E97" s="30"/>
      <c r="F97" s="14"/>
      <c r="G97" s="14"/>
    </row>
    <row r="98" spans="1:7" ht="17.850000000000001" customHeight="1">
      <c r="A98" s="40"/>
      <c r="B98" s="43" t="s">
        <v>365</v>
      </c>
      <c r="C98" s="49" t="s">
        <v>366</v>
      </c>
      <c r="D98" s="325">
        <f>161768/$D$92</f>
        <v>2.2301463629777439E-2</v>
      </c>
      <c r="E98" s="30"/>
      <c r="F98" s="14"/>
      <c r="G98" s="14"/>
    </row>
    <row r="99" spans="1:7" ht="15" customHeight="1">
      <c r="A99" s="40"/>
      <c r="B99" s="43" t="s">
        <v>367</v>
      </c>
      <c r="C99" s="49" t="s">
        <v>368</v>
      </c>
      <c r="D99" s="325">
        <f>69153/$D$92</f>
        <v>9.5334869343133323E-3</v>
      </c>
      <c r="E99" s="30"/>
      <c r="F99" s="14"/>
      <c r="G99" s="14"/>
    </row>
    <row r="100" spans="1:7" ht="15" customHeight="1">
      <c r="A100" s="40"/>
      <c r="B100" s="43" t="s">
        <v>369</v>
      </c>
      <c r="C100" s="49" t="s">
        <v>370</v>
      </c>
      <c r="D100" s="325">
        <f>123769/$D$92</f>
        <v>1.7062891622533032E-2</v>
      </c>
      <c r="E100" s="30"/>
      <c r="F100" s="14"/>
      <c r="G100" s="14"/>
    </row>
    <row r="101" spans="1:7" ht="24" customHeight="1">
      <c r="A101" s="40"/>
      <c r="B101" s="45" t="s">
        <v>371</v>
      </c>
      <c r="C101" s="48" t="s">
        <v>372</v>
      </c>
      <c r="D101" s="325">
        <f>129414/$D$92</f>
        <v>1.7841115759507552E-2</v>
      </c>
      <c r="E101" s="30"/>
      <c r="F101" s="14"/>
      <c r="G101" s="14"/>
    </row>
    <row r="102" spans="1:7" ht="15" customHeight="1">
      <c r="A102" s="40"/>
      <c r="B102" s="45" t="s">
        <v>373</v>
      </c>
      <c r="C102" s="48" t="s">
        <v>374</v>
      </c>
      <c r="D102" s="326"/>
      <c r="E102" s="30"/>
      <c r="F102" s="14"/>
      <c r="G102" s="14"/>
    </row>
    <row r="103" spans="1:7" ht="24" customHeight="1">
      <c r="A103" s="40"/>
      <c r="B103" s="43" t="s">
        <v>375</v>
      </c>
      <c r="C103" s="50" t="s">
        <v>376</v>
      </c>
      <c r="D103" s="325">
        <v>0.17399999999999999</v>
      </c>
      <c r="E103" s="30"/>
      <c r="F103" s="14"/>
      <c r="G103" s="14"/>
    </row>
    <row r="104" spans="1:7" ht="15" customHeight="1">
      <c r="A104" s="40"/>
      <c r="B104" s="424" t="s">
        <v>377</v>
      </c>
      <c r="C104" s="424"/>
      <c r="D104" s="424"/>
      <c r="E104" s="424"/>
      <c r="F104" s="14"/>
      <c r="G104" s="14"/>
    </row>
    <row r="105" spans="1:7" ht="15" customHeight="1">
      <c r="A105" s="40"/>
      <c r="B105" s="43" t="s">
        <v>378</v>
      </c>
      <c r="C105" s="53" t="s">
        <v>201</v>
      </c>
      <c r="D105" s="324"/>
      <c r="E105" s="28"/>
      <c r="F105" s="14"/>
      <c r="G105" s="14"/>
    </row>
    <row r="106" spans="1:7" ht="15" customHeight="1">
      <c r="A106" s="40"/>
      <c r="B106" s="43" t="s">
        <v>379</v>
      </c>
      <c r="C106" s="53" t="s">
        <v>201</v>
      </c>
      <c r="D106" s="324"/>
      <c r="E106" s="28"/>
      <c r="F106" s="14"/>
      <c r="G106" s="14"/>
    </row>
    <row r="107" spans="1:7" ht="15" customHeight="1">
      <c r="A107" s="40"/>
      <c r="B107" s="43" t="s">
        <v>380</v>
      </c>
      <c r="C107" s="53" t="s">
        <v>201</v>
      </c>
      <c r="D107" s="324"/>
      <c r="E107" s="28"/>
      <c r="F107" s="14"/>
      <c r="G107" s="14"/>
    </row>
    <row r="108" spans="1:7" ht="15" customHeight="1">
      <c r="A108" s="40"/>
      <c r="B108" s="424" t="s">
        <v>381</v>
      </c>
      <c r="C108" s="424"/>
      <c r="D108" s="424"/>
      <c r="E108" s="424"/>
      <c r="F108" s="14"/>
      <c r="G108" s="14"/>
    </row>
    <row r="109" spans="1:7" ht="89.25" customHeight="1">
      <c r="A109" s="40"/>
      <c r="B109" s="43" t="s">
        <v>382</v>
      </c>
      <c r="C109" s="55" t="s">
        <v>383</v>
      </c>
      <c r="D109" s="324"/>
      <c r="E109" s="28"/>
      <c r="F109" s="14"/>
      <c r="G109" s="14"/>
    </row>
    <row r="110" spans="1:7" ht="51" customHeight="1">
      <c r="A110" s="40"/>
      <c r="B110" s="43" t="s">
        <v>384</v>
      </c>
      <c r="C110" s="48" t="s">
        <v>385</v>
      </c>
      <c r="D110" s="324"/>
      <c r="E110" s="28"/>
      <c r="F110" s="14"/>
      <c r="G110" s="14"/>
    </row>
    <row r="111" spans="1:7" ht="15" customHeight="1">
      <c r="A111" s="40"/>
      <c r="B111" s="43" t="s">
        <v>386</v>
      </c>
      <c r="C111" s="48" t="s">
        <v>201</v>
      </c>
      <c r="D111" s="324"/>
      <c r="E111" s="28"/>
      <c r="F111" s="14"/>
      <c r="G111" s="14"/>
    </row>
    <row r="112" spans="1:7" ht="46.5" customHeight="1">
      <c r="A112" s="40"/>
      <c r="B112" s="43" t="s">
        <v>387</v>
      </c>
      <c r="C112" s="48" t="s">
        <v>388</v>
      </c>
      <c r="D112" s="324"/>
      <c r="E112" s="28"/>
      <c r="F112" s="14"/>
      <c r="G112" s="14"/>
    </row>
    <row r="113" spans="1:7" ht="15" customHeight="1">
      <c r="A113" s="40"/>
      <c r="B113" s="424" t="s">
        <v>389</v>
      </c>
      <c r="C113" s="424"/>
      <c r="D113" s="424"/>
      <c r="E113" s="424"/>
      <c r="F113" s="14"/>
      <c r="G113" s="14"/>
    </row>
    <row r="114" spans="1:7" ht="29.25" customHeight="1">
      <c r="A114" s="40"/>
      <c r="B114" s="43" t="s">
        <v>390</v>
      </c>
      <c r="C114" s="48" t="s">
        <v>391</v>
      </c>
      <c r="D114" s="324"/>
      <c r="E114" s="28"/>
      <c r="F114" s="14"/>
      <c r="G114" s="14"/>
    </row>
    <row r="115" spans="1:7" ht="33.75" customHeight="1">
      <c r="A115" s="40"/>
      <c r="B115" s="43" t="s">
        <v>392</v>
      </c>
      <c r="C115" s="48" t="s">
        <v>393</v>
      </c>
      <c r="D115" s="324"/>
      <c r="E115" s="28"/>
      <c r="F115" s="14"/>
      <c r="G115" s="14"/>
    </row>
    <row r="116" spans="1:7" ht="30.75" customHeight="1">
      <c r="A116" s="40"/>
      <c r="B116" s="43" t="s">
        <v>394</v>
      </c>
      <c r="C116" s="48" t="s">
        <v>395</v>
      </c>
      <c r="D116" s="324"/>
      <c r="E116" s="28"/>
      <c r="F116" s="14"/>
      <c r="G116" s="14"/>
    </row>
    <row r="117" spans="1:7" ht="30.75" customHeight="1">
      <c r="A117" s="40"/>
      <c r="B117" s="43" t="s">
        <v>396</v>
      </c>
      <c r="C117" s="48" t="s">
        <v>397</v>
      </c>
      <c r="D117" s="324"/>
      <c r="E117" s="28"/>
      <c r="F117" s="14"/>
      <c r="G117" s="14"/>
    </row>
    <row r="118" spans="1:7" ht="15" customHeight="1">
      <c r="A118" s="40"/>
      <c r="B118" s="424" t="s">
        <v>398</v>
      </c>
      <c r="C118" s="424"/>
      <c r="D118" s="424"/>
      <c r="E118" s="424"/>
      <c r="F118" s="14"/>
      <c r="G118" s="14"/>
    </row>
    <row r="119" spans="1:7" ht="21.75" customHeight="1">
      <c r="A119" s="40"/>
      <c r="B119" s="43" t="s">
        <v>399</v>
      </c>
      <c r="C119" s="48" t="s">
        <v>400</v>
      </c>
      <c r="D119" s="324"/>
      <c r="E119" s="28"/>
      <c r="F119" s="14"/>
      <c r="G119" s="14"/>
    </row>
    <row r="120" spans="1:7" ht="27.75" customHeight="1">
      <c r="A120" s="40"/>
      <c r="B120" s="43" t="s">
        <v>401</v>
      </c>
      <c r="C120" s="48" t="s">
        <v>402</v>
      </c>
      <c r="D120" s="324"/>
      <c r="E120" s="28"/>
      <c r="F120" s="14"/>
      <c r="G120" s="14"/>
    </row>
    <row r="121" spans="1:7" ht="21.75" customHeight="1">
      <c r="A121" s="40"/>
      <c r="B121" s="43" t="s">
        <v>404</v>
      </c>
      <c r="C121" s="48" t="s">
        <v>405</v>
      </c>
      <c r="D121" s="324"/>
      <c r="E121" s="28"/>
      <c r="F121" s="14"/>
      <c r="G121" s="14"/>
    </row>
    <row r="122" spans="1:7" ht="30" customHeight="1">
      <c r="A122" s="40"/>
      <c r="B122" s="43" t="s">
        <v>406</v>
      </c>
      <c r="C122" s="48" t="s">
        <v>407</v>
      </c>
      <c r="D122" s="324"/>
      <c r="E122" s="28"/>
      <c r="F122" s="14"/>
      <c r="G122" s="14"/>
    </row>
    <row r="123" spans="1:7" ht="19.5" customHeight="1">
      <c r="A123" s="40"/>
      <c r="B123" s="43" t="s">
        <v>408</v>
      </c>
      <c r="C123" s="48" t="s">
        <v>409</v>
      </c>
      <c r="D123" s="324"/>
      <c r="E123" s="28"/>
      <c r="F123" s="14"/>
      <c r="G123" s="14"/>
    </row>
    <row r="124" spans="1:7" ht="29.25" customHeight="1">
      <c r="A124" s="40"/>
      <c r="B124" s="43" t="s">
        <v>410</v>
      </c>
      <c r="C124" s="48" t="s">
        <v>411</v>
      </c>
      <c r="D124" s="324"/>
      <c r="E124" s="28"/>
      <c r="F124" s="14"/>
      <c r="G124" s="14"/>
    </row>
    <row r="125" spans="1:7" ht="15" customHeight="1">
      <c r="A125" s="14"/>
      <c r="B125" s="58"/>
      <c r="C125" s="22"/>
      <c r="D125" s="33"/>
      <c r="E125" s="33"/>
      <c r="F125" s="14"/>
      <c r="G125" s="14"/>
    </row>
    <row r="126" spans="1:7" ht="15" customHeight="1">
      <c r="A126" s="14"/>
      <c r="B126" s="39"/>
      <c r="C126" s="14"/>
      <c r="D126" s="14"/>
      <c r="E126" s="14"/>
      <c r="F126" s="14"/>
      <c r="G126" s="14"/>
    </row>
    <row r="127" spans="1:7" ht="15" customHeight="1">
      <c r="A127" s="14"/>
      <c r="B127" s="13"/>
      <c r="C127" s="14"/>
      <c r="D127" s="14"/>
      <c r="E127" s="14"/>
      <c r="F127" s="14"/>
      <c r="G127" s="14"/>
    </row>
    <row r="128" spans="1:7" ht="15" customHeight="1">
      <c r="A128" s="14"/>
      <c r="B128" s="13"/>
      <c r="C128" s="14"/>
      <c r="D128" s="14"/>
      <c r="E128" s="14"/>
      <c r="F128" s="14"/>
      <c r="G128" s="14"/>
    </row>
    <row r="129" spans="1:7" ht="15" customHeight="1">
      <c r="A129" s="14"/>
      <c r="B129" s="13"/>
      <c r="C129" s="14"/>
      <c r="D129" s="14"/>
      <c r="E129" s="14"/>
      <c r="F129" s="14"/>
      <c r="G129" s="14"/>
    </row>
    <row r="130" spans="1:7" ht="15" customHeight="1">
      <c r="A130" s="14"/>
      <c r="B130" s="13"/>
      <c r="C130" s="14"/>
      <c r="D130" s="14"/>
      <c r="E130" s="14"/>
      <c r="F130" s="14"/>
      <c r="G130" s="14"/>
    </row>
    <row r="131" spans="1:7" ht="15" customHeight="1">
      <c r="A131" s="14"/>
      <c r="B131" s="14"/>
      <c r="C131" s="14"/>
      <c r="D131" s="14"/>
      <c r="E131" s="14"/>
      <c r="F131" s="14"/>
      <c r="G131" s="14"/>
    </row>
    <row r="132" spans="1:7" ht="15" customHeight="1">
      <c r="A132" s="14"/>
      <c r="B132" s="14"/>
      <c r="C132" s="14"/>
      <c r="D132" s="14"/>
      <c r="E132" s="14"/>
      <c r="F132" s="14"/>
      <c r="G132" s="14"/>
    </row>
    <row r="133" spans="1:7" ht="15" customHeight="1">
      <c r="A133" s="14"/>
      <c r="B133" s="14"/>
      <c r="C133" s="14"/>
      <c r="D133" s="14"/>
      <c r="E133" s="14"/>
      <c r="F133" s="14"/>
      <c r="G133" s="14"/>
    </row>
    <row r="134" spans="1:7" ht="15" customHeight="1">
      <c r="A134" s="14"/>
      <c r="B134" s="14"/>
      <c r="C134" s="14"/>
      <c r="D134" s="14"/>
      <c r="E134" s="14"/>
      <c r="F134" s="14"/>
      <c r="G134" s="14"/>
    </row>
    <row r="135" spans="1:7" ht="15" customHeight="1">
      <c r="A135" s="14"/>
      <c r="B135" s="14"/>
      <c r="C135" s="14"/>
      <c r="D135" s="14"/>
      <c r="E135" s="14"/>
      <c r="F135" s="14"/>
      <c r="G135" s="14"/>
    </row>
    <row r="136" spans="1:7" ht="15" customHeight="1">
      <c r="A136" s="14"/>
      <c r="B136" s="14"/>
      <c r="C136" s="14"/>
      <c r="D136" s="14"/>
      <c r="E136" s="14"/>
      <c r="F136" s="14"/>
      <c r="G136" s="14"/>
    </row>
    <row r="137" spans="1:7" ht="15" customHeight="1">
      <c r="A137" s="14"/>
      <c r="B137" s="14"/>
      <c r="C137" s="14"/>
      <c r="D137" s="14"/>
      <c r="E137" s="14"/>
      <c r="F137" s="14"/>
      <c r="G137" s="14"/>
    </row>
  </sheetData>
  <sheetProtection algorithmName="SHA-512" hashValue="kuubgV6cOZfy2k75qZTaKsI9KfoFSDYvm1sVOjTIfkhX3t9eO4TinlSlptfAJQ1VTZW8bX96NTZdApwiLNEg0w==" saltValue="+vpmetu4UVPJNr01VUJRZA==" spinCount="100000" sheet="1" selectLockedCells="1" sort="0" autoFilter="0" selectUnlockedCells="1"/>
  <mergeCells count="12">
    <mergeCell ref="B6:C6"/>
    <mergeCell ref="B108:E108"/>
    <mergeCell ref="B113:E113"/>
    <mergeCell ref="B118:E118"/>
    <mergeCell ref="B7:E7"/>
    <mergeCell ref="B19:E19"/>
    <mergeCell ref="B50:E50"/>
    <mergeCell ref="B60:E60"/>
    <mergeCell ref="B71:E71"/>
    <mergeCell ref="B80:E80"/>
    <mergeCell ref="B93:E93"/>
    <mergeCell ref="B104:E104"/>
  </mergeCells>
  <pageMargins left="0.7" right="0.7" top="0.75" bottom="0.75" header="0.3" footer="0.3"/>
  <ignoredErrors>
    <ignoredError sqref="D49 B91:E101 B12:E20" unlockedFormula="1"/>
  </ignoredErrors>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2BF3A-C6A8-4A07-B2B7-AD018C19BFD1}">
  <dimension ref="A1:G43"/>
  <sheetViews>
    <sheetView workbookViewId="0"/>
  </sheetViews>
  <sheetFormatPr defaultRowHeight="15"/>
  <cols>
    <col min="1" max="1" width="6.28515625" style="255" customWidth="1"/>
    <col min="2" max="2" width="9" style="255" customWidth="1"/>
    <col min="3" max="3" width="87.85546875" style="255" customWidth="1"/>
    <col min="4" max="4" width="23.140625" style="255" customWidth="1"/>
    <col min="5" max="5" width="58.42578125" style="255" hidden="1" customWidth="1"/>
    <col min="6" max="7" width="9" style="255" customWidth="1"/>
    <col min="8" max="16384" width="9.140625" style="255"/>
  </cols>
  <sheetData>
    <row r="1" spans="1:7" ht="15.75" customHeight="1">
      <c r="A1" s="252"/>
      <c r="B1" s="256"/>
      <c r="C1" s="256"/>
      <c r="D1" s="256"/>
      <c r="E1" s="256"/>
      <c r="F1" s="254"/>
      <c r="G1" s="254"/>
    </row>
    <row r="2" spans="1:7" ht="19.5" customHeight="1">
      <c r="A2" s="253"/>
      <c r="B2" s="306" t="s">
        <v>1133</v>
      </c>
      <c r="C2" s="306"/>
      <c r="D2" s="307"/>
      <c r="E2" s="223"/>
      <c r="F2" s="254"/>
      <c r="G2" s="254"/>
    </row>
    <row r="3" spans="1:7" ht="18.75" customHeight="1">
      <c r="A3" s="252"/>
      <c r="B3" s="263" t="s">
        <v>1407</v>
      </c>
      <c r="C3" s="258"/>
      <c r="D3" s="257"/>
      <c r="E3" s="257"/>
      <c r="F3" s="254"/>
      <c r="G3" s="254"/>
    </row>
    <row r="4" spans="1:7" ht="19.5" customHeight="1">
      <c r="A4" s="252"/>
      <c r="B4" s="258"/>
      <c r="C4" s="254"/>
      <c r="D4" s="256"/>
      <c r="E4" s="256"/>
      <c r="F4" s="254"/>
      <c r="G4" s="254"/>
    </row>
    <row r="5" spans="1:7" ht="15" customHeight="1">
      <c r="A5" s="252"/>
      <c r="B5" s="254"/>
      <c r="C5" s="259"/>
      <c r="D5" s="260" t="s">
        <v>231</v>
      </c>
      <c r="E5" s="260" t="s">
        <v>232</v>
      </c>
      <c r="F5" s="254"/>
      <c r="G5" s="254"/>
    </row>
    <row r="6" spans="1:7" ht="42.75" customHeight="1">
      <c r="A6" s="252"/>
      <c r="B6" s="422" t="s">
        <v>1170</v>
      </c>
      <c r="C6" s="423"/>
      <c r="D6" s="260" t="s">
        <v>233</v>
      </c>
      <c r="E6" s="261" t="s">
        <v>234</v>
      </c>
      <c r="F6" s="254"/>
      <c r="G6" s="254"/>
    </row>
    <row r="7" spans="1:7" ht="15" customHeight="1">
      <c r="A7" s="253"/>
      <c r="B7" s="425" t="s">
        <v>1135</v>
      </c>
      <c r="C7" s="425"/>
      <c r="D7" s="425"/>
      <c r="E7" s="425"/>
      <c r="F7" s="254"/>
      <c r="G7" s="254"/>
    </row>
    <row r="8" spans="1:7" ht="15" customHeight="1">
      <c r="A8" s="253"/>
      <c r="B8" s="43" t="s">
        <v>98</v>
      </c>
      <c r="C8" s="44" t="s">
        <v>1140</v>
      </c>
      <c r="D8" s="323">
        <v>982152.97543000022</v>
      </c>
      <c r="E8" s="28"/>
      <c r="F8" s="254"/>
      <c r="G8" s="254"/>
    </row>
    <row r="9" spans="1:7" ht="15" customHeight="1">
      <c r="A9" s="253"/>
      <c r="B9" s="45">
        <v>2</v>
      </c>
      <c r="C9" s="44" t="s">
        <v>1141</v>
      </c>
      <c r="D9" s="323">
        <v>346087.75117</v>
      </c>
      <c r="E9" s="28"/>
      <c r="F9" s="254"/>
      <c r="G9" s="254"/>
    </row>
    <row r="10" spans="1:7" ht="15" customHeight="1">
      <c r="A10" s="253"/>
      <c r="B10" s="45">
        <v>3</v>
      </c>
      <c r="C10" s="44" t="s">
        <v>1142</v>
      </c>
      <c r="D10" s="323">
        <v>9225716.2180699036</v>
      </c>
      <c r="E10" s="28"/>
      <c r="F10" s="254"/>
      <c r="G10" s="254"/>
    </row>
    <row r="11" spans="1:7" ht="15" customHeight="1">
      <c r="A11" s="253"/>
      <c r="B11" s="45">
        <v>4</v>
      </c>
      <c r="C11" s="44" t="s">
        <v>1143</v>
      </c>
      <c r="D11" s="323">
        <v>2853922.5901100002</v>
      </c>
      <c r="E11" s="28"/>
      <c r="F11" s="254"/>
      <c r="G11" s="254"/>
    </row>
    <row r="12" spans="1:7" ht="15" customHeight="1">
      <c r="A12" s="253"/>
      <c r="B12" s="43">
        <v>5</v>
      </c>
      <c r="C12" s="44" t="s">
        <v>1144</v>
      </c>
      <c r="D12" s="323">
        <v>55003.323219999998</v>
      </c>
      <c r="E12" s="28"/>
      <c r="F12" s="254"/>
      <c r="G12" s="254"/>
    </row>
    <row r="13" spans="1:7" ht="15" customHeight="1">
      <c r="A13" s="253"/>
      <c r="B13" s="43">
        <v>6</v>
      </c>
      <c r="C13" s="44" t="s">
        <v>1145</v>
      </c>
      <c r="D13" s="323">
        <v>37755.04523969724</v>
      </c>
      <c r="E13" s="28"/>
      <c r="F13" s="262"/>
      <c r="G13" s="254"/>
    </row>
    <row r="14" spans="1:7" ht="15" customHeight="1">
      <c r="A14" s="253"/>
      <c r="B14" s="45">
        <v>7</v>
      </c>
      <c r="C14" s="44" t="s">
        <v>1146</v>
      </c>
      <c r="D14" s="323">
        <v>14479.0158060909</v>
      </c>
      <c r="E14" s="28"/>
      <c r="F14" s="254"/>
      <c r="G14" s="254"/>
    </row>
    <row r="15" spans="1:7" ht="24" customHeight="1">
      <c r="A15" s="253"/>
      <c r="B15" s="43">
        <v>8</v>
      </c>
      <c r="C15" s="44" t="s">
        <v>1147</v>
      </c>
      <c r="D15" s="323">
        <v>112307.34288999999</v>
      </c>
      <c r="E15" s="28"/>
      <c r="F15" s="254"/>
      <c r="G15" s="254"/>
    </row>
    <row r="16" spans="1:7" ht="15" customHeight="1">
      <c r="A16" s="253"/>
      <c r="B16" s="43">
        <v>9</v>
      </c>
      <c r="C16" s="44" t="s">
        <v>1148</v>
      </c>
      <c r="D16" s="323">
        <v>12723.384999999998</v>
      </c>
      <c r="E16" s="28"/>
      <c r="F16" s="254"/>
      <c r="G16" s="254"/>
    </row>
    <row r="17" spans="1:7" ht="28.5" customHeight="1">
      <c r="A17" s="253"/>
      <c r="B17" s="45">
        <v>10</v>
      </c>
      <c r="C17" s="44" t="s">
        <v>1149</v>
      </c>
      <c r="D17" s="323">
        <v>99583.957889999991</v>
      </c>
      <c r="E17" s="28"/>
      <c r="F17" s="254"/>
      <c r="G17" s="254"/>
    </row>
    <row r="18" spans="1:7" ht="28.5" customHeight="1">
      <c r="A18" s="253"/>
      <c r="B18" s="45">
        <v>11</v>
      </c>
      <c r="C18" s="44" t="s">
        <v>1150</v>
      </c>
      <c r="D18" s="323">
        <v>4167.3043399999988</v>
      </c>
      <c r="E18" s="28"/>
      <c r="F18" s="254"/>
      <c r="G18" s="254"/>
    </row>
    <row r="19" spans="1:7" ht="28.5" customHeight="1">
      <c r="A19" s="253"/>
      <c r="B19" s="45">
        <v>12</v>
      </c>
      <c r="C19" s="44" t="s">
        <v>1151</v>
      </c>
      <c r="D19" s="323">
        <v>372.01209999999998</v>
      </c>
      <c r="E19" s="28"/>
      <c r="F19" s="254"/>
      <c r="G19" s="254"/>
    </row>
    <row r="20" spans="1:7" ht="28.5" customHeight="1">
      <c r="A20" s="253"/>
      <c r="B20" s="45">
        <v>13</v>
      </c>
      <c r="C20" s="44" t="s">
        <v>1152</v>
      </c>
      <c r="D20" s="323">
        <v>0</v>
      </c>
      <c r="E20" s="28"/>
      <c r="F20" s="254"/>
      <c r="G20" s="254"/>
    </row>
    <row r="21" spans="1:7" ht="28.5" customHeight="1">
      <c r="A21" s="253"/>
      <c r="B21" s="45">
        <v>14</v>
      </c>
      <c r="C21" s="44" t="s">
        <v>1045</v>
      </c>
      <c r="D21" s="323">
        <v>41377.325969998215</v>
      </c>
      <c r="E21" s="28"/>
      <c r="F21" s="254"/>
      <c r="G21" s="254"/>
    </row>
    <row r="22" spans="1:7" ht="28.5" customHeight="1">
      <c r="A22" s="253"/>
      <c r="B22" s="45">
        <v>15</v>
      </c>
      <c r="C22" s="44" t="s">
        <v>1153</v>
      </c>
      <c r="D22" s="323">
        <v>12231.330280000009</v>
      </c>
      <c r="E22" s="28"/>
      <c r="F22" s="254"/>
      <c r="G22" s="254"/>
    </row>
    <row r="23" spans="1:7" ht="36" customHeight="1">
      <c r="A23" s="253"/>
      <c r="B23" s="46">
        <v>16</v>
      </c>
      <c r="C23" s="47" t="s">
        <v>1134</v>
      </c>
      <c r="D23" s="327">
        <v>13685572.23462569</v>
      </c>
      <c r="E23" s="28"/>
      <c r="F23" s="254"/>
      <c r="G23" s="254"/>
    </row>
    <row r="24" spans="1:7" ht="15" customHeight="1">
      <c r="A24" s="253"/>
      <c r="B24" s="425" t="s">
        <v>1136</v>
      </c>
      <c r="C24" s="425"/>
      <c r="D24" s="425"/>
      <c r="E24" s="425"/>
      <c r="F24" s="254"/>
      <c r="G24" s="254"/>
    </row>
    <row r="25" spans="1:7" ht="15" customHeight="1">
      <c r="A25" s="253"/>
      <c r="B25" s="43">
        <v>1</v>
      </c>
      <c r="C25" s="48" t="s">
        <v>1154</v>
      </c>
      <c r="D25" s="323">
        <v>9066.0493399994084</v>
      </c>
      <c r="E25" s="28"/>
      <c r="F25" s="254"/>
      <c r="G25" s="254"/>
    </row>
    <row r="26" spans="1:7" ht="15" customHeight="1">
      <c r="A26" s="253"/>
      <c r="B26" s="43">
        <v>2</v>
      </c>
      <c r="C26" s="48" t="s">
        <v>1155</v>
      </c>
      <c r="D26" s="323">
        <v>10703239.1351</v>
      </c>
      <c r="E26" s="28"/>
      <c r="F26" s="254"/>
      <c r="G26" s="254"/>
    </row>
    <row r="27" spans="1:7" ht="15" customHeight="1">
      <c r="A27" s="253"/>
      <c r="B27" s="43">
        <v>3</v>
      </c>
      <c r="C27" s="48" t="s">
        <v>1156</v>
      </c>
      <c r="D27" s="323">
        <v>57752.821030000021</v>
      </c>
      <c r="E27" s="28"/>
      <c r="F27" s="254"/>
      <c r="G27" s="254"/>
    </row>
    <row r="28" spans="1:7" ht="41.25" customHeight="1">
      <c r="A28" s="253"/>
      <c r="B28" s="43">
        <v>4</v>
      </c>
      <c r="C28" s="48" t="s">
        <v>1157</v>
      </c>
      <c r="D28" s="323">
        <v>154112.58835999886</v>
      </c>
      <c r="E28" s="28"/>
      <c r="F28" s="254"/>
      <c r="G28" s="254"/>
    </row>
    <row r="29" spans="1:7" ht="27.75" customHeight="1">
      <c r="A29" s="253"/>
      <c r="B29" s="43">
        <v>5</v>
      </c>
      <c r="C29" s="48" t="s">
        <v>1153</v>
      </c>
      <c r="D29" s="323">
        <v>1556.3081000000043</v>
      </c>
      <c r="E29" s="28"/>
      <c r="F29" s="254"/>
      <c r="G29" s="254"/>
    </row>
    <row r="30" spans="1:7" ht="25.5" customHeight="1">
      <c r="A30" s="253"/>
      <c r="B30" s="43">
        <v>6</v>
      </c>
      <c r="C30" s="38" t="s">
        <v>1138</v>
      </c>
      <c r="D30" s="327">
        <f>SUM(D25:D29)</f>
        <v>10925726.901929997</v>
      </c>
      <c r="E30" s="28"/>
      <c r="F30" s="254"/>
      <c r="G30" s="254"/>
    </row>
    <row r="31" spans="1:7" ht="15" customHeight="1">
      <c r="A31" s="253"/>
      <c r="B31" s="43">
        <v>1</v>
      </c>
      <c r="C31" s="48" t="s">
        <v>1158</v>
      </c>
      <c r="D31" s="323">
        <v>3185.7380299999991</v>
      </c>
      <c r="E31" s="28"/>
      <c r="F31" s="254"/>
      <c r="G31" s="254"/>
    </row>
    <row r="32" spans="1:7" ht="15" customHeight="1">
      <c r="A32" s="253"/>
      <c r="B32" s="43">
        <v>2</v>
      </c>
      <c r="C32" s="48" t="s">
        <v>1159</v>
      </c>
      <c r="D32" s="323">
        <v>1071.8748400000002</v>
      </c>
      <c r="E32" s="28"/>
      <c r="F32" s="254"/>
      <c r="G32" s="254"/>
    </row>
    <row r="33" spans="1:7" ht="15" customHeight="1">
      <c r="A33" s="253"/>
      <c r="B33" s="43">
        <v>3</v>
      </c>
      <c r="C33" s="48" t="s">
        <v>1160</v>
      </c>
      <c r="D33" s="323">
        <v>5674.9261699999743</v>
      </c>
      <c r="E33" s="28"/>
      <c r="F33" s="254"/>
      <c r="G33" s="254"/>
    </row>
    <row r="34" spans="1:7" ht="41.25" customHeight="1">
      <c r="A34" s="253"/>
      <c r="B34" s="43">
        <v>4</v>
      </c>
      <c r="C34" s="48" t="s">
        <v>1161</v>
      </c>
      <c r="D34" s="323">
        <v>2585.284070000022</v>
      </c>
      <c r="E34" s="28"/>
      <c r="F34" s="254"/>
      <c r="G34" s="254"/>
    </row>
    <row r="35" spans="1:7" ht="25.5" customHeight="1">
      <c r="A35" s="253"/>
      <c r="B35" s="43">
        <v>5</v>
      </c>
      <c r="C35" s="38" t="s">
        <v>1162</v>
      </c>
      <c r="D35" s="327">
        <v>12517.823109999996</v>
      </c>
      <c r="E35" s="28"/>
      <c r="F35" s="254"/>
      <c r="G35" s="254"/>
    </row>
    <row r="36" spans="1:7" ht="15" customHeight="1">
      <c r="A36" s="253"/>
      <c r="B36" s="424" t="s">
        <v>1137</v>
      </c>
      <c r="C36" s="424"/>
      <c r="D36" s="424"/>
      <c r="E36" s="424"/>
      <c r="F36" s="254"/>
      <c r="G36" s="254"/>
    </row>
    <row r="37" spans="1:7" ht="15" customHeight="1">
      <c r="A37" s="253"/>
      <c r="B37" s="43">
        <v>1</v>
      </c>
      <c r="C37" s="48" t="s">
        <v>1163</v>
      </c>
      <c r="D37" s="323">
        <v>100000</v>
      </c>
      <c r="E37" s="28"/>
      <c r="F37" s="254"/>
      <c r="G37" s="254"/>
    </row>
    <row r="38" spans="1:7" ht="15" customHeight="1">
      <c r="A38" s="253"/>
      <c r="B38" s="43">
        <v>2</v>
      </c>
      <c r="C38" s="48" t="s">
        <v>1164</v>
      </c>
      <c r="D38" s="323">
        <v>26280.593155788141</v>
      </c>
      <c r="E38" s="28"/>
      <c r="F38" s="254"/>
      <c r="G38" s="254"/>
    </row>
    <row r="39" spans="1:7" ht="15" customHeight="1">
      <c r="A39" s="253"/>
      <c r="B39" s="43" t="s">
        <v>285</v>
      </c>
      <c r="C39" s="48" t="s">
        <v>1165</v>
      </c>
      <c r="D39" s="323">
        <v>2571046.9169240338</v>
      </c>
      <c r="E39" s="28"/>
      <c r="F39" s="254"/>
      <c r="G39" s="254"/>
    </row>
    <row r="40" spans="1:7" ht="27.75" customHeight="1">
      <c r="A40" s="253"/>
      <c r="B40" s="43" t="s">
        <v>287</v>
      </c>
      <c r="C40" s="48" t="s">
        <v>1166</v>
      </c>
      <c r="D40" s="323">
        <v>50000</v>
      </c>
      <c r="E40" s="28"/>
      <c r="F40" s="254"/>
      <c r="G40" s="254"/>
    </row>
    <row r="41" spans="1:7" ht="15" customHeight="1">
      <c r="A41" s="253"/>
      <c r="B41" s="43" t="s">
        <v>295</v>
      </c>
      <c r="C41" s="50" t="s">
        <v>1139</v>
      </c>
      <c r="D41" s="327">
        <v>2747327.510079822</v>
      </c>
      <c r="E41" s="28"/>
      <c r="F41" s="254"/>
      <c r="G41" s="254"/>
    </row>
    <row r="42" spans="1:7" ht="15" customHeight="1">
      <c r="A42" s="253"/>
      <c r="B42" s="424"/>
      <c r="C42" s="424"/>
      <c r="D42" s="424"/>
      <c r="E42" s="424"/>
      <c r="F42" s="254"/>
      <c r="G42" s="254"/>
    </row>
    <row r="43" spans="1:7" ht="37.5" customHeight="1">
      <c r="A43" s="253"/>
      <c r="B43" s="46" t="s">
        <v>297</v>
      </c>
      <c r="C43" s="50" t="s">
        <v>1167</v>
      </c>
      <c r="D43" s="328">
        <f>+D30+D35+D41</f>
        <v>13685572.235119818</v>
      </c>
      <c r="E43" s="28"/>
      <c r="F43" s="254"/>
      <c r="G43" s="254"/>
    </row>
  </sheetData>
  <sheetProtection algorithmName="SHA-512" hashValue="OyMcRGof5MRNmXojSsmT90VQ6J/+2meW73yE0DbHMwn4pRGZsR24W+h9WgyF15e+7sFpsKlYnK9IVqwxxcC3/w==" saltValue="VfUzZr6FmA9gLhmk+20rRw==" spinCount="100000" sheet="1" objects="1" scenarios="1" selectLockedCells="1" selectUnlockedCells="1"/>
  <mergeCells count="5">
    <mergeCell ref="B7:E7"/>
    <mergeCell ref="B24:E24"/>
    <mergeCell ref="B36:E36"/>
    <mergeCell ref="B42:E42"/>
    <mergeCell ref="B6:C6"/>
  </mergeCells>
  <pageMargins left="0.7" right="0.7" top="0.75" bottom="0.75" header="0.3" footer="0.3"/>
  <ignoredErrors>
    <ignoredError sqref="D30 D43" unlockedFormula="1"/>
  </ignoredErrors>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4"/>
  <sheetViews>
    <sheetView showGridLines="0" tabSelected="1" zoomScale="80" zoomScaleNormal="80" workbookViewId="0">
      <pane xSplit="3" ySplit="5" topLeftCell="D6" activePane="bottomRight" state="frozen"/>
      <selection pane="topRight" activeCell="D1" sqref="D1"/>
      <selection pane="bottomLeft" activeCell="A6" sqref="A6"/>
      <selection pane="bottomRight" activeCell="D18" sqref="D18"/>
    </sheetView>
  </sheetViews>
  <sheetFormatPr defaultRowHeight="15"/>
  <cols>
    <col min="1" max="1" width="4.28515625" style="12" customWidth="1"/>
    <col min="2" max="2" width="8.42578125" style="12" customWidth="1"/>
    <col min="3" max="3" width="55.85546875" style="12" customWidth="1"/>
    <col min="4" max="6" width="25.7109375" style="12" customWidth="1"/>
    <col min="7" max="7" width="30.7109375" style="12" customWidth="1"/>
    <col min="8" max="16384" width="9.140625" style="12"/>
  </cols>
  <sheetData>
    <row r="1" spans="1:6" ht="20.100000000000001" customHeight="1">
      <c r="A1" s="14"/>
      <c r="B1" s="18"/>
      <c r="C1" s="18"/>
      <c r="D1" s="18"/>
      <c r="E1" s="14"/>
      <c r="F1" s="14"/>
    </row>
    <row r="2" spans="1:6" ht="20.100000000000001" customHeight="1">
      <c r="A2" s="19"/>
      <c r="B2" s="427" t="s">
        <v>101</v>
      </c>
      <c r="C2" s="428"/>
      <c r="D2" s="428"/>
      <c r="E2" s="20"/>
      <c r="F2" s="14"/>
    </row>
    <row r="3" spans="1:6" ht="20.100000000000001" customHeight="1">
      <c r="A3" s="14"/>
      <c r="B3" s="21"/>
      <c r="C3" s="22"/>
      <c r="D3" s="22"/>
      <c r="E3" s="14"/>
      <c r="F3" s="14"/>
    </row>
    <row r="4" spans="1:6" ht="20.100000000000001" customHeight="1">
      <c r="A4" s="14"/>
      <c r="B4" s="14"/>
      <c r="C4" s="14"/>
      <c r="D4" s="18"/>
      <c r="E4" s="14"/>
      <c r="F4" s="14"/>
    </row>
    <row r="5" spans="1:6" ht="20.100000000000001" customHeight="1">
      <c r="A5" s="14"/>
      <c r="B5" s="395"/>
      <c r="C5" s="396"/>
      <c r="D5" s="24" t="s">
        <v>102</v>
      </c>
      <c r="E5" s="20"/>
      <c r="F5" s="14"/>
    </row>
    <row r="6" spans="1:6" ht="20.100000000000001" customHeight="1">
      <c r="A6" s="14"/>
      <c r="B6" s="429" t="s">
        <v>1170</v>
      </c>
      <c r="C6" s="423"/>
      <c r="D6" s="397">
        <v>20251231</v>
      </c>
      <c r="E6" s="26"/>
      <c r="F6" s="14"/>
    </row>
    <row r="7" spans="1:6" ht="20.100000000000001" customHeight="1">
      <c r="A7" s="19"/>
      <c r="B7" s="308"/>
      <c r="C7" s="426" t="s">
        <v>107</v>
      </c>
      <c r="D7" s="426"/>
      <c r="E7" s="26"/>
      <c r="F7" s="14"/>
    </row>
    <row r="8" spans="1:6" ht="20.100000000000001" customHeight="1">
      <c r="A8" s="19"/>
      <c r="B8" s="160" t="s">
        <v>98</v>
      </c>
      <c r="C8" s="27" t="s">
        <v>108</v>
      </c>
      <c r="D8" s="323">
        <v>2694032.9654094614</v>
      </c>
      <c r="E8" s="26"/>
      <c r="F8" s="14"/>
    </row>
    <row r="9" spans="1:6" ht="20.100000000000001" customHeight="1">
      <c r="A9" s="19"/>
      <c r="B9" s="160" t="s">
        <v>109</v>
      </c>
      <c r="C9" s="27" t="s">
        <v>110</v>
      </c>
      <c r="D9" s="323">
        <f>+D8</f>
        <v>2694032.9654094614</v>
      </c>
      <c r="E9" s="26"/>
      <c r="F9" s="14"/>
    </row>
    <row r="10" spans="1:6" ht="20.100000000000001" customHeight="1">
      <c r="A10" s="19"/>
      <c r="B10" s="160" t="s">
        <v>111</v>
      </c>
      <c r="C10" s="27" t="s">
        <v>112</v>
      </c>
      <c r="D10" s="323">
        <f>+D9</f>
        <v>2694032.9654094614</v>
      </c>
      <c r="E10" s="26"/>
      <c r="F10" s="14"/>
    </row>
    <row r="11" spans="1:6" ht="20.100000000000001" customHeight="1">
      <c r="A11" s="19"/>
      <c r="B11" s="309"/>
      <c r="C11" s="426" t="s">
        <v>113</v>
      </c>
      <c r="D11" s="426"/>
      <c r="E11" s="26"/>
      <c r="F11" s="14"/>
    </row>
    <row r="12" spans="1:6" ht="20.100000000000001" customHeight="1">
      <c r="A12" s="19"/>
      <c r="B12" s="160" t="s">
        <v>114</v>
      </c>
      <c r="C12" s="27" t="s">
        <v>115</v>
      </c>
      <c r="D12" s="323">
        <v>7253694.31735403</v>
      </c>
      <c r="E12" s="26"/>
      <c r="F12" s="14"/>
    </row>
    <row r="13" spans="1:6" ht="15" customHeight="1">
      <c r="A13" s="19"/>
      <c r="B13" s="309"/>
      <c r="C13" s="426" t="s">
        <v>116</v>
      </c>
      <c r="D13" s="426"/>
      <c r="E13" s="26"/>
      <c r="F13" s="14"/>
    </row>
    <row r="14" spans="1:6" ht="20.100000000000001" customHeight="1">
      <c r="A14" s="19"/>
      <c r="B14" s="160" t="s">
        <v>117</v>
      </c>
      <c r="C14" s="27" t="s">
        <v>118</v>
      </c>
      <c r="D14" s="325">
        <f>+D8/D12</f>
        <v>0.37140150212342815</v>
      </c>
      <c r="E14" s="26"/>
      <c r="F14" s="14"/>
    </row>
    <row r="15" spans="1:6" ht="20.100000000000001" customHeight="1">
      <c r="A15" s="19"/>
      <c r="B15" s="160" t="s">
        <v>119</v>
      </c>
      <c r="C15" s="27" t="s">
        <v>120</v>
      </c>
      <c r="D15" s="325">
        <f>+D14</f>
        <v>0.37140150212342815</v>
      </c>
      <c r="E15" s="26"/>
      <c r="F15" s="14"/>
    </row>
    <row r="16" spans="1:6" ht="20.100000000000001" customHeight="1">
      <c r="A16" s="19"/>
      <c r="B16" s="160" t="s">
        <v>121</v>
      </c>
      <c r="C16" s="27" t="s">
        <v>122</v>
      </c>
      <c r="D16" s="325">
        <f>+D15</f>
        <v>0.37140150212342815</v>
      </c>
      <c r="E16" s="26"/>
      <c r="F16" s="14"/>
    </row>
    <row r="17" spans="1:6" ht="33.75" customHeight="1">
      <c r="A17" s="19"/>
      <c r="B17" s="309"/>
      <c r="C17" s="426" t="s">
        <v>123</v>
      </c>
      <c r="D17" s="426"/>
      <c r="E17" s="26"/>
      <c r="F17" s="14"/>
    </row>
    <row r="18" spans="1:6" ht="37.5" customHeight="1">
      <c r="A18" s="19"/>
      <c r="B18" s="29" t="s">
        <v>124</v>
      </c>
      <c r="C18" s="27" t="s">
        <v>125</v>
      </c>
      <c r="D18" s="325">
        <v>1.4777994002509079E-2</v>
      </c>
      <c r="E18" s="26"/>
      <c r="F18" s="14"/>
    </row>
    <row r="19" spans="1:6" ht="36.75" customHeight="1">
      <c r="A19" s="19"/>
      <c r="B19" s="29" t="s">
        <v>126</v>
      </c>
      <c r="C19" s="27" t="s">
        <v>127</v>
      </c>
      <c r="D19" s="325">
        <v>8.312621626411356E-3</v>
      </c>
      <c r="E19" s="26"/>
      <c r="F19" s="14"/>
    </row>
    <row r="20" spans="1:6" ht="37.5" customHeight="1">
      <c r="A20" s="19"/>
      <c r="B20" s="29" t="s">
        <v>128</v>
      </c>
      <c r="C20" s="27" t="s">
        <v>129</v>
      </c>
      <c r="D20" s="325">
        <v>2.7708738754704532E-3</v>
      </c>
      <c r="E20" s="26"/>
      <c r="F20" s="14"/>
    </row>
    <row r="21" spans="1:6" ht="37.5" customHeight="1">
      <c r="A21" s="19"/>
      <c r="B21" s="29" t="s">
        <v>130</v>
      </c>
      <c r="C21" s="27" t="s">
        <v>131</v>
      </c>
      <c r="D21" s="325">
        <v>3.6944985006272697E-3</v>
      </c>
      <c r="E21" s="26"/>
      <c r="F21" s="14"/>
    </row>
    <row r="22" spans="1:6" ht="30" customHeight="1">
      <c r="A22" s="19"/>
      <c r="B22" s="309"/>
      <c r="C22" s="426" t="s">
        <v>132</v>
      </c>
      <c r="D22" s="426"/>
      <c r="E22" s="26"/>
      <c r="F22" s="14"/>
    </row>
    <row r="23" spans="1:6" ht="21.75" customHeight="1">
      <c r="A23" s="19"/>
      <c r="B23" s="160" t="s">
        <v>133</v>
      </c>
      <c r="C23" s="27" t="s">
        <v>134</v>
      </c>
      <c r="D23" s="325">
        <v>2.5000000000000001E-2</v>
      </c>
      <c r="E23" s="26"/>
      <c r="F23" s="14"/>
    </row>
    <row r="24" spans="1:6" ht="33" customHeight="1">
      <c r="A24" s="19"/>
      <c r="B24" s="29" t="s">
        <v>135</v>
      </c>
      <c r="C24" s="27" t="s">
        <v>136</v>
      </c>
      <c r="D24" s="325"/>
      <c r="E24" s="26"/>
      <c r="F24" s="14"/>
    </row>
    <row r="25" spans="1:6" ht="37.5" customHeight="1">
      <c r="A25" s="19"/>
      <c r="B25" s="160" t="s">
        <v>137</v>
      </c>
      <c r="C25" s="27" t="s">
        <v>138</v>
      </c>
      <c r="D25" s="325">
        <v>1.0770191449270173E-2</v>
      </c>
      <c r="E25" s="26"/>
      <c r="F25" s="14"/>
    </row>
    <row r="26" spans="1:6" ht="21.75" customHeight="1">
      <c r="A26" s="19"/>
      <c r="B26" s="29" t="s">
        <v>139</v>
      </c>
      <c r="C26" s="27" t="s">
        <v>140</v>
      </c>
      <c r="D26" s="325">
        <v>2.8456346999999996E-2</v>
      </c>
      <c r="E26" s="26"/>
      <c r="F26" s="14"/>
    </row>
    <row r="27" spans="1:6" ht="21.75" customHeight="1">
      <c r="A27" s="19"/>
      <c r="B27" s="160" t="s">
        <v>141</v>
      </c>
      <c r="C27" s="27" t="s">
        <v>142</v>
      </c>
      <c r="D27" s="325"/>
      <c r="E27" s="26"/>
      <c r="F27" s="14"/>
    </row>
    <row r="28" spans="1:6" ht="24" customHeight="1">
      <c r="A28" s="19"/>
      <c r="B28" s="29" t="s">
        <v>143</v>
      </c>
      <c r="C28" s="27" t="s">
        <v>144</v>
      </c>
      <c r="D28" s="325">
        <v>0.02</v>
      </c>
      <c r="E28" s="26"/>
      <c r="F28" s="14"/>
    </row>
    <row r="29" spans="1:6" ht="21.75" customHeight="1">
      <c r="A29" s="19"/>
      <c r="B29" s="160" t="s">
        <v>145</v>
      </c>
      <c r="C29" s="27" t="s">
        <v>146</v>
      </c>
      <c r="D29" s="325">
        <f>+D23+D25+D26+D28</f>
        <v>8.422653844927018E-2</v>
      </c>
      <c r="E29" s="26"/>
      <c r="F29" s="14"/>
    </row>
    <row r="30" spans="1:6" ht="26.25" customHeight="1">
      <c r="A30" s="19"/>
      <c r="B30" s="29" t="s">
        <v>147</v>
      </c>
      <c r="C30" s="27" t="s">
        <v>148</v>
      </c>
      <c r="D30" s="325">
        <v>0.17900453245177927</v>
      </c>
      <c r="E30" s="26"/>
      <c r="F30" s="14"/>
    </row>
    <row r="31" spans="1:6" ht="34.5" customHeight="1">
      <c r="A31" s="19"/>
      <c r="B31" s="160" t="s">
        <v>149</v>
      </c>
      <c r="C31" s="27" t="s">
        <v>150</v>
      </c>
      <c r="D31" s="325"/>
      <c r="E31" s="26"/>
      <c r="F31" s="14"/>
    </row>
    <row r="32" spans="1:6" ht="20.100000000000001" customHeight="1">
      <c r="A32" s="19"/>
      <c r="B32" s="309"/>
      <c r="C32" s="426" t="s">
        <v>151</v>
      </c>
      <c r="D32" s="426"/>
      <c r="E32" s="26"/>
      <c r="F32" s="14"/>
    </row>
    <row r="33" spans="1:6" ht="20.100000000000001" customHeight="1">
      <c r="A33" s="19"/>
      <c r="B33" s="160" t="s">
        <v>152</v>
      </c>
      <c r="C33" s="161" t="s">
        <v>153</v>
      </c>
      <c r="D33" s="323">
        <v>14743639.268428</v>
      </c>
      <c r="E33" s="26"/>
      <c r="F33" s="14"/>
    </row>
    <row r="34" spans="1:6" ht="20.100000000000001" customHeight="1">
      <c r="A34" s="19"/>
      <c r="B34" s="160" t="s">
        <v>154</v>
      </c>
      <c r="C34" s="161" t="s">
        <v>155</v>
      </c>
      <c r="D34" s="325">
        <v>0.18272510038811093</v>
      </c>
      <c r="E34" s="26"/>
      <c r="F34" s="14"/>
    </row>
    <row r="35" spans="1:6" ht="33" customHeight="1">
      <c r="A35" s="19"/>
      <c r="B35" s="309"/>
      <c r="C35" s="426" t="s">
        <v>156</v>
      </c>
      <c r="D35" s="426"/>
      <c r="E35" s="26"/>
      <c r="F35" s="14"/>
    </row>
    <row r="36" spans="1:6" ht="33.75" customHeight="1">
      <c r="A36" s="19"/>
      <c r="B36" s="29" t="s">
        <v>157</v>
      </c>
      <c r="C36" s="27" t="s">
        <v>158</v>
      </c>
      <c r="D36" s="331"/>
      <c r="E36" s="31"/>
      <c r="F36" s="17"/>
    </row>
    <row r="37" spans="1:6" ht="33.75" customHeight="1">
      <c r="A37" s="19"/>
      <c r="B37" s="29" t="s">
        <v>159</v>
      </c>
      <c r="C37" s="27" t="s">
        <v>127</v>
      </c>
      <c r="D37" s="331"/>
      <c r="E37" s="31"/>
      <c r="F37" s="17"/>
    </row>
    <row r="38" spans="1:6" ht="33.75" customHeight="1">
      <c r="A38" s="19"/>
      <c r="B38" s="29" t="s">
        <v>160</v>
      </c>
      <c r="C38" s="27" t="s">
        <v>161</v>
      </c>
      <c r="D38" s="331"/>
      <c r="E38" s="31"/>
      <c r="F38" s="17"/>
    </row>
    <row r="39" spans="1:6" ht="30.75" customHeight="1">
      <c r="A39" s="19"/>
      <c r="B39" s="309"/>
      <c r="C39" s="426" t="s">
        <v>162</v>
      </c>
      <c r="D39" s="426"/>
      <c r="E39" s="31"/>
      <c r="F39" s="17"/>
    </row>
    <row r="40" spans="1:6" ht="20.100000000000001" customHeight="1">
      <c r="A40" s="19"/>
      <c r="B40" s="29" t="s">
        <v>163</v>
      </c>
      <c r="C40" s="27" t="s">
        <v>164</v>
      </c>
      <c r="D40" s="332">
        <v>0.03</v>
      </c>
      <c r="E40" s="31"/>
      <c r="F40" s="17"/>
    </row>
    <row r="41" spans="1:6" ht="20.100000000000001" customHeight="1">
      <c r="A41" s="19"/>
      <c r="B41" s="29" t="s">
        <v>165</v>
      </c>
      <c r="C41" s="27" t="s">
        <v>166</v>
      </c>
      <c r="D41" s="332">
        <v>0.03</v>
      </c>
      <c r="E41" s="31"/>
      <c r="F41" s="17"/>
    </row>
    <row r="42" spans="1:6" ht="20.100000000000001" customHeight="1">
      <c r="A42" s="19"/>
      <c r="B42" s="309"/>
      <c r="C42" s="426" t="s">
        <v>167</v>
      </c>
      <c r="D42" s="426"/>
      <c r="E42" s="26"/>
      <c r="F42" s="14"/>
    </row>
    <row r="43" spans="1:6" ht="34.5" customHeight="1">
      <c r="A43" s="19"/>
      <c r="B43" s="160" t="s">
        <v>168</v>
      </c>
      <c r="C43" s="161" t="s">
        <v>169</v>
      </c>
      <c r="D43" s="323">
        <v>3492553.5225526001</v>
      </c>
      <c r="E43" s="26"/>
      <c r="F43" s="14"/>
    </row>
    <row r="44" spans="1:6" ht="20.100000000000001" customHeight="1">
      <c r="A44" s="19"/>
      <c r="B44" s="29" t="s">
        <v>170</v>
      </c>
      <c r="C44" s="161" t="s">
        <v>171</v>
      </c>
      <c r="D44" s="323">
        <v>1909626.6276145</v>
      </c>
      <c r="E44" s="26"/>
      <c r="F44" s="14"/>
    </row>
    <row r="45" spans="1:6" ht="20.100000000000001" customHeight="1">
      <c r="A45" s="19"/>
      <c r="B45" s="29" t="s">
        <v>172</v>
      </c>
      <c r="C45" s="161" t="s">
        <v>173</v>
      </c>
      <c r="D45" s="323">
        <v>231339.33663199999</v>
      </c>
      <c r="E45" s="26"/>
      <c r="F45" s="14"/>
    </row>
    <row r="46" spans="1:6" ht="20.100000000000001" customHeight="1">
      <c r="A46" s="19"/>
      <c r="B46" s="160" t="s">
        <v>174</v>
      </c>
      <c r="C46" s="161" t="s">
        <v>175</v>
      </c>
      <c r="D46" s="323">
        <f>+D44-D45</f>
        <v>1678287.2909825</v>
      </c>
      <c r="E46" s="26"/>
      <c r="F46" s="14"/>
    </row>
    <row r="47" spans="1:6" ht="20.100000000000001" customHeight="1">
      <c r="A47" s="19"/>
      <c r="B47" s="160" t="s">
        <v>176</v>
      </c>
      <c r="C47" s="161" t="s">
        <v>177</v>
      </c>
      <c r="D47" s="325">
        <f>+D43/D46</f>
        <v>2.081022445512291</v>
      </c>
      <c r="E47" s="26"/>
      <c r="F47" s="14"/>
    </row>
    <row r="48" spans="1:6" ht="20.100000000000001" customHeight="1">
      <c r="A48" s="19"/>
      <c r="B48" s="309"/>
      <c r="C48" s="426" t="s">
        <v>178</v>
      </c>
      <c r="D48" s="426"/>
      <c r="E48" s="26"/>
      <c r="F48" s="14"/>
    </row>
    <row r="49" spans="1:6" ht="20.100000000000001" customHeight="1">
      <c r="A49" s="19"/>
      <c r="B49" s="160" t="s">
        <v>179</v>
      </c>
      <c r="C49" s="161" t="s">
        <v>180</v>
      </c>
      <c r="D49" s="323">
        <v>11921743.5506262</v>
      </c>
      <c r="E49" s="26"/>
      <c r="F49" s="14"/>
    </row>
    <row r="50" spans="1:6" ht="20.100000000000001" customHeight="1">
      <c r="A50" s="19"/>
      <c r="B50" s="160" t="s">
        <v>181</v>
      </c>
      <c r="C50" s="32" t="s">
        <v>182</v>
      </c>
      <c r="D50" s="323">
        <v>7277862.6660893196</v>
      </c>
      <c r="E50" s="26"/>
      <c r="F50" s="14"/>
    </row>
    <row r="51" spans="1:6" ht="20.100000000000001" customHeight="1">
      <c r="A51" s="19"/>
      <c r="B51" s="160" t="s">
        <v>183</v>
      </c>
      <c r="C51" s="161" t="s">
        <v>184</v>
      </c>
      <c r="D51" s="325">
        <f>+D49/D50</f>
        <v>1.6380830605906747</v>
      </c>
      <c r="E51" s="26"/>
      <c r="F51" s="14"/>
    </row>
    <row r="52" spans="1:6" ht="20.100000000000001" customHeight="1">
      <c r="A52" s="155"/>
      <c r="B52" s="22"/>
      <c r="C52" s="22"/>
      <c r="D52" s="33"/>
      <c r="E52" s="15"/>
      <c r="F52" s="14"/>
    </row>
    <row r="53" spans="1:6" ht="20.100000000000001" customHeight="1">
      <c r="A53" s="155"/>
      <c r="B53" s="14"/>
      <c r="C53" s="14"/>
      <c r="D53" s="14"/>
      <c r="E53" s="14"/>
      <c r="F53" s="14"/>
    </row>
    <row r="54" spans="1:6" ht="20.100000000000001" customHeight="1">
      <c r="A54" s="155"/>
      <c r="B54" s="14"/>
      <c r="C54" s="14"/>
      <c r="D54" s="14"/>
      <c r="E54" s="14"/>
      <c r="F54" s="14"/>
    </row>
    <row r="55" spans="1:6" ht="20.100000000000001" customHeight="1">
      <c r="A55" s="155"/>
      <c r="B55" s="14"/>
      <c r="C55" s="14"/>
      <c r="D55" s="14"/>
      <c r="E55" s="14"/>
      <c r="F55" s="14"/>
    </row>
    <row r="56" spans="1:6" ht="20.100000000000001" customHeight="1">
      <c r="A56" s="155"/>
      <c r="B56" s="14"/>
      <c r="C56" s="14"/>
      <c r="D56" s="14"/>
      <c r="E56" s="14"/>
      <c r="F56" s="14"/>
    </row>
    <row r="57" spans="1:6" ht="20.100000000000001" customHeight="1">
      <c r="A57" s="155"/>
      <c r="B57" s="14"/>
      <c r="C57" s="14"/>
      <c r="D57" s="14"/>
      <c r="E57" s="14"/>
      <c r="F57" s="14"/>
    </row>
    <row r="58" spans="1:6" ht="20.100000000000001" customHeight="1">
      <c r="A58" s="155"/>
      <c r="B58" s="14"/>
      <c r="C58" s="14"/>
      <c r="D58" s="14"/>
      <c r="E58" s="14"/>
      <c r="F58" s="14"/>
    </row>
    <row r="59" spans="1:6" ht="20.100000000000001" customHeight="1">
      <c r="A59" s="155"/>
      <c r="B59" s="14"/>
      <c r="C59" s="14"/>
      <c r="D59" s="14"/>
      <c r="E59" s="14"/>
      <c r="F59" s="14"/>
    </row>
    <row r="60" spans="1:6" ht="20.100000000000001" customHeight="1">
      <c r="A60" s="155"/>
      <c r="B60" s="14"/>
      <c r="C60" s="14"/>
      <c r="D60" s="14"/>
      <c r="E60" s="14"/>
      <c r="F60" s="14"/>
    </row>
    <row r="61" spans="1:6" ht="20.100000000000001" customHeight="1">
      <c r="A61" s="155"/>
      <c r="B61" s="14"/>
      <c r="C61" s="14"/>
      <c r="D61" s="14"/>
      <c r="E61" s="14"/>
      <c r="F61" s="14"/>
    </row>
    <row r="62" spans="1:6" ht="20.100000000000001" customHeight="1">
      <c r="A62" s="155"/>
      <c r="B62" s="14"/>
      <c r="C62" s="14"/>
      <c r="D62" s="14"/>
      <c r="E62" s="14"/>
      <c r="F62" s="14"/>
    </row>
    <row r="63" spans="1:6" ht="20.100000000000001" customHeight="1">
      <c r="A63" s="155"/>
      <c r="B63" s="14"/>
      <c r="C63" s="14"/>
      <c r="D63" s="14"/>
      <c r="E63" s="14"/>
      <c r="F63" s="14"/>
    </row>
    <row r="64" spans="1:6" ht="20.100000000000001" customHeight="1">
      <c r="A64" s="155"/>
      <c r="B64" s="14"/>
      <c r="C64" s="14"/>
      <c r="D64" s="14"/>
      <c r="E64" s="14"/>
      <c r="F64" s="14"/>
    </row>
    <row r="65" spans="1:6" ht="20.100000000000001" customHeight="1">
      <c r="A65" s="155"/>
      <c r="B65" s="14"/>
      <c r="C65" s="14"/>
      <c r="D65" s="14"/>
      <c r="E65" s="14"/>
      <c r="F65" s="14"/>
    </row>
    <row r="66" spans="1:6" ht="20.100000000000001" customHeight="1">
      <c r="A66" s="155"/>
      <c r="B66" s="14"/>
      <c r="C66" s="14"/>
      <c r="D66" s="14"/>
      <c r="E66" s="14"/>
      <c r="F66" s="14"/>
    </row>
    <row r="67" spans="1:6" ht="20.100000000000001" customHeight="1">
      <c r="A67" s="155"/>
      <c r="B67" s="14"/>
      <c r="C67" s="14"/>
      <c r="D67" s="14"/>
      <c r="E67" s="14"/>
      <c r="F67" s="14"/>
    </row>
    <row r="68" spans="1:6" ht="20.100000000000001" customHeight="1">
      <c r="A68" s="155"/>
      <c r="B68" s="14"/>
      <c r="C68" s="14"/>
      <c r="D68" s="14"/>
      <c r="E68" s="14"/>
      <c r="F68" s="14"/>
    </row>
    <row r="69" spans="1:6" ht="20.100000000000001" customHeight="1">
      <c r="A69" s="155"/>
      <c r="B69" s="14"/>
      <c r="C69" s="14"/>
      <c r="D69" s="14"/>
      <c r="E69" s="14"/>
      <c r="F69" s="14"/>
    </row>
    <row r="70" spans="1:6" ht="20.100000000000001" customHeight="1">
      <c r="A70" s="155"/>
      <c r="B70" s="14"/>
      <c r="C70" s="14"/>
      <c r="D70" s="14"/>
      <c r="E70" s="14"/>
      <c r="F70" s="14"/>
    </row>
    <row r="71" spans="1:6" ht="20.100000000000001" customHeight="1">
      <c r="A71" s="155"/>
      <c r="B71" s="14"/>
      <c r="C71" s="14"/>
      <c r="D71" s="14"/>
      <c r="E71" s="14"/>
      <c r="F71" s="14"/>
    </row>
    <row r="72" spans="1:6" ht="20.100000000000001" customHeight="1">
      <c r="A72" s="155"/>
      <c r="B72" s="14"/>
      <c r="C72" s="14"/>
      <c r="D72" s="14"/>
      <c r="E72" s="14"/>
      <c r="F72" s="14"/>
    </row>
    <row r="73" spans="1:6" ht="20.100000000000001" customHeight="1">
      <c r="A73" s="155"/>
      <c r="B73" s="14"/>
      <c r="C73" s="14"/>
      <c r="D73" s="14"/>
      <c r="E73" s="14"/>
      <c r="F73" s="14"/>
    </row>
    <row r="74" spans="1:6" ht="20.100000000000001" customHeight="1">
      <c r="A74" s="155"/>
      <c r="B74" s="14"/>
      <c r="C74" s="14"/>
      <c r="D74" s="14"/>
      <c r="E74" s="14"/>
      <c r="F74" s="14"/>
    </row>
    <row r="75" spans="1:6" ht="20.100000000000001" customHeight="1">
      <c r="A75" s="155"/>
      <c r="B75" s="14"/>
      <c r="C75" s="14"/>
      <c r="D75" s="14"/>
      <c r="E75" s="14"/>
      <c r="F75" s="14"/>
    </row>
    <row r="76" spans="1:6" ht="20.100000000000001" customHeight="1">
      <c r="A76" s="155"/>
      <c r="B76" s="14"/>
      <c r="C76" s="14"/>
      <c r="D76" s="14"/>
      <c r="E76" s="14"/>
      <c r="F76" s="14"/>
    </row>
    <row r="77" spans="1:6" ht="20.100000000000001" customHeight="1">
      <c r="A77" s="155"/>
      <c r="B77" s="14"/>
      <c r="C77" s="14"/>
      <c r="D77" s="14"/>
      <c r="E77" s="14"/>
      <c r="F77" s="14"/>
    </row>
    <row r="78" spans="1:6" ht="20.100000000000001" customHeight="1">
      <c r="A78" s="155"/>
      <c r="B78" s="14"/>
      <c r="C78" s="14"/>
      <c r="D78" s="14"/>
      <c r="E78" s="14"/>
      <c r="F78" s="14"/>
    </row>
    <row r="79" spans="1:6" ht="20.100000000000001" customHeight="1">
      <c r="A79" s="155"/>
      <c r="B79" s="14"/>
      <c r="C79" s="14"/>
      <c r="D79" s="14"/>
      <c r="E79" s="14"/>
      <c r="F79" s="14"/>
    </row>
    <row r="80" spans="1:6" ht="20.100000000000001" customHeight="1">
      <c r="A80" s="155"/>
      <c r="B80" s="14"/>
      <c r="C80" s="14"/>
      <c r="D80" s="14"/>
      <c r="E80" s="14"/>
      <c r="F80" s="14"/>
    </row>
    <row r="81" spans="1:6" ht="20.100000000000001" customHeight="1">
      <c r="A81" s="155"/>
      <c r="B81" s="14"/>
      <c r="C81" s="14"/>
      <c r="D81" s="14"/>
      <c r="E81" s="14"/>
      <c r="F81" s="14"/>
    </row>
    <row r="82" spans="1:6" ht="20.100000000000001" customHeight="1">
      <c r="A82" s="155"/>
      <c r="B82" s="14"/>
      <c r="C82" s="14"/>
      <c r="D82" s="14"/>
      <c r="E82" s="14"/>
      <c r="F82" s="14"/>
    </row>
    <row r="83" spans="1:6" ht="20.100000000000001" customHeight="1">
      <c r="A83" s="155"/>
      <c r="B83" s="14"/>
      <c r="C83" s="14"/>
      <c r="D83" s="14"/>
      <c r="E83" s="14"/>
      <c r="F83" s="14"/>
    </row>
    <row r="84" spans="1:6" ht="20.100000000000001" customHeight="1">
      <c r="A84" s="155"/>
      <c r="B84" s="14"/>
      <c r="C84" s="14"/>
      <c r="D84" s="14"/>
      <c r="E84" s="14"/>
      <c r="F84" s="14"/>
    </row>
    <row r="85" spans="1:6" ht="20.100000000000001" customHeight="1">
      <c r="A85" s="155"/>
      <c r="B85" s="14"/>
      <c r="C85" s="14"/>
      <c r="D85" s="14"/>
      <c r="E85" s="14"/>
      <c r="F85" s="14"/>
    </row>
    <row r="86" spans="1:6" ht="20.100000000000001" customHeight="1">
      <c r="A86" s="155"/>
      <c r="B86" s="14"/>
      <c r="C86" s="14"/>
      <c r="D86" s="14"/>
      <c r="E86" s="14"/>
      <c r="F86" s="14"/>
    </row>
    <row r="87" spans="1:6" ht="20.100000000000001" customHeight="1">
      <c r="A87" s="155"/>
      <c r="B87" s="14"/>
      <c r="C87" s="14"/>
      <c r="D87" s="14"/>
      <c r="E87" s="14"/>
      <c r="F87" s="14"/>
    </row>
    <row r="88" spans="1:6" ht="20.100000000000001" customHeight="1">
      <c r="A88" s="155"/>
      <c r="B88" s="14"/>
      <c r="C88" s="14"/>
      <c r="D88" s="14"/>
      <c r="E88" s="14"/>
      <c r="F88" s="14"/>
    </row>
    <row r="89" spans="1:6" ht="20.100000000000001" customHeight="1">
      <c r="A89" s="155"/>
      <c r="B89" s="143"/>
      <c r="C89" s="14"/>
      <c r="D89" s="14"/>
      <c r="E89" s="14"/>
      <c r="F89" s="14"/>
    </row>
    <row r="90" spans="1:6" ht="20.100000000000001" customHeight="1">
      <c r="A90" s="155"/>
      <c r="B90" s="14"/>
      <c r="C90" s="14"/>
      <c r="D90" s="14"/>
      <c r="E90" s="14"/>
      <c r="F90" s="14"/>
    </row>
    <row r="91" spans="1:6" ht="20.100000000000001" customHeight="1">
      <c r="A91" s="155"/>
      <c r="B91" s="14"/>
      <c r="C91" s="14"/>
      <c r="D91" s="14"/>
      <c r="E91" s="14"/>
      <c r="F91" s="14"/>
    </row>
    <row r="92" spans="1:6" ht="20.100000000000001" customHeight="1">
      <c r="A92" s="155"/>
      <c r="B92" s="14"/>
      <c r="C92" s="14"/>
      <c r="D92" s="14"/>
      <c r="E92" s="14"/>
      <c r="F92" s="14"/>
    </row>
    <row r="93" spans="1:6" ht="20.100000000000001" customHeight="1">
      <c r="A93" s="155"/>
      <c r="B93" s="14"/>
      <c r="C93" s="14"/>
      <c r="D93" s="14"/>
      <c r="E93" s="14"/>
      <c r="F93" s="14"/>
    </row>
    <row r="94" spans="1:6" ht="20.100000000000001" customHeight="1">
      <c r="A94" s="155"/>
      <c r="B94" s="14"/>
      <c r="C94" s="14"/>
      <c r="D94" s="14"/>
      <c r="E94" s="14"/>
      <c r="F94" s="14"/>
    </row>
    <row r="95" spans="1:6" ht="20.100000000000001" customHeight="1">
      <c r="A95" s="155"/>
      <c r="B95" s="14"/>
      <c r="C95" s="14"/>
      <c r="D95" s="14"/>
      <c r="E95" s="14"/>
      <c r="F95" s="14"/>
    </row>
    <row r="96" spans="1:6" ht="20.100000000000001" customHeight="1">
      <c r="A96" s="155"/>
      <c r="B96" s="14"/>
      <c r="C96" s="14"/>
      <c r="D96" s="14"/>
      <c r="E96" s="14"/>
      <c r="F96" s="14"/>
    </row>
    <row r="97" spans="1:6" ht="20.100000000000001" customHeight="1">
      <c r="A97" s="155"/>
      <c r="B97" s="14"/>
      <c r="C97" s="14"/>
      <c r="D97" s="14"/>
      <c r="E97" s="14"/>
      <c r="F97" s="14"/>
    </row>
    <row r="98" spans="1:6" ht="20.100000000000001" customHeight="1">
      <c r="A98" s="155"/>
      <c r="B98" s="14"/>
      <c r="C98" s="14"/>
      <c r="D98" s="14"/>
      <c r="E98" s="14"/>
      <c r="F98" s="14"/>
    </row>
    <row r="99" spans="1:6" ht="20.100000000000001" customHeight="1">
      <c r="A99" s="155"/>
      <c r="B99" s="14"/>
      <c r="C99" s="14"/>
      <c r="D99" s="14"/>
      <c r="E99" s="14"/>
      <c r="F99" s="14"/>
    </row>
    <row r="100" spans="1:6" ht="20.100000000000001" customHeight="1">
      <c r="A100" s="155"/>
      <c r="B100" s="14"/>
      <c r="C100" s="14"/>
      <c r="D100" s="14"/>
      <c r="E100" s="14"/>
      <c r="F100" s="14"/>
    </row>
    <row r="101" spans="1:6" ht="20.100000000000001" customHeight="1">
      <c r="A101" s="155"/>
      <c r="B101" s="14"/>
      <c r="C101" s="14"/>
      <c r="D101" s="14"/>
      <c r="E101" s="14"/>
      <c r="F101" s="14"/>
    </row>
    <row r="102" spans="1:6" ht="20.100000000000001" customHeight="1">
      <c r="A102" s="155"/>
      <c r="B102" s="14"/>
      <c r="C102" s="14"/>
      <c r="D102" s="14"/>
      <c r="E102" s="14"/>
      <c r="F102" s="14"/>
    </row>
    <row r="103" spans="1:6" ht="20.100000000000001" customHeight="1">
      <c r="A103" s="155"/>
      <c r="B103" s="14"/>
      <c r="C103" s="14"/>
      <c r="D103" s="14"/>
      <c r="E103" s="14"/>
      <c r="F103" s="14"/>
    </row>
    <row r="104" spans="1:6" ht="20.100000000000001" customHeight="1">
      <c r="A104" s="155"/>
      <c r="B104" s="14"/>
      <c r="C104" s="14"/>
      <c r="D104" s="14"/>
      <c r="E104" s="14"/>
      <c r="F104" s="14"/>
    </row>
    <row r="105" spans="1:6" ht="20.100000000000001" customHeight="1">
      <c r="A105" s="155"/>
      <c r="B105" s="155"/>
      <c r="C105" s="155"/>
      <c r="D105" s="155"/>
      <c r="E105" s="155"/>
      <c r="F105" s="155"/>
    </row>
    <row r="106" spans="1:6" ht="20.100000000000001" customHeight="1">
      <c r="A106" s="155"/>
      <c r="B106" s="155"/>
      <c r="C106" s="155"/>
      <c r="D106" s="155"/>
      <c r="E106" s="155"/>
      <c r="F106" s="155"/>
    </row>
    <row r="107" spans="1:6" ht="20.100000000000001" customHeight="1">
      <c r="A107" s="155"/>
      <c r="B107" s="155"/>
      <c r="C107" s="155"/>
      <c r="D107" s="155"/>
      <c r="E107" s="155"/>
      <c r="F107" s="155"/>
    </row>
    <row r="108" spans="1:6" ht="20.100000000000001" customHeight="1">
      <c r="A108" s="155"/>
      <c r="B108" s="155"/>
      <c r="C108" s="155"/>
      <c r="D108" s="155"/>
      <c r="E108" s="155"/>
      <c r="F108" s="155"/>
    </row>
    <row r="109" spans="1:6" ht="20.100000000000001" customHeight="1">
      <c r="A109" s="155"/>
      <c r="B109" s="155"/>
      <c r="C109" s="155"/>
      <c r="D109" s="155"/>
      <c r="E109" s="155"/>
      <c r="F109" s="155"/>
    </row>
    <row r="110" spans="1:6" ht="20.100000000000001" customHeight="1">
      <c r="A110" s="155"/>
      <c r="B110" s="155"/>
      <c r="C110" s="155"/>
      <c r="D110" s="155"/>
      <c r="E110" s="155"/>
      <c r="F110" s="155"/>
    </row>
    <row r="111" spans="1:6" ht="20.100000000000001" customHeight="1">
      <c r="A111" s="155"/>
      <c r="B111" s="155"/>
      <c r="C111" s="155"/>
      <c r="D111" s="155"/>
      <c r="E111" s="155"/>
      <c r="F111" s="155"/>
    </row>
    <row r="112" spans="1:6" ht="20.100000000000001" customHeight="1">
      <c r="A112" s="155"/>
      <c r="B112" s="155"/>
      <c r="C112" s="155"/>
      <c r="D112" s="155"/>
      <c r="E112" s="155"/>
      <c r="F112" s="155"/>
    </row>
    <row r="113" spans="1:6" ht="20.100000000000001" customHeight="1">
      <c r="A113" s="155"/>
      <c r="B113" s="155"/>
      <c r="C113" s="155"/>
      <c r="D113" s="155"/>
      <c r="E113" s="155"/>
      <c r="F113" s="155"/>
    </row>
    <row r="114" spans="1:6" ht="20.100000000000001" customHeight="1">
      <c r="A114" s="155"/>
      <c r="B114" s="155"/>
      <c r="C114" s="155"/>
      <c r="D114" s="155"/>
      <c r="E114" s="155"/>
      <c r="F114" s="155"/>
    </row>
    <row r="115" spans="1:6" ht="20.100000000000001" customHeight="1">
      <c r="A115" s="155"/>
      <c r="B115" s="155"/>
      <c r="C115" s="155"/>
      <c r="D115" s="155"/>
      <c r="E115" s="155"/>
      <c r="F115" s="155"/>
    </row>
    <row r="116" spans="1:6" ht="20.100000000000001" customHeight="1">
      <c r="A116" s="155"/>
      <c r="B116" s="155"/>
      <c r="C116" s="155"/>
      <c r="D116" s="155"/>
      <c r="E116" s="155"/>
      <c r="F116" s="155"/>
    </row>
    <row r="117" spans="1:6" ht="20.100000000000001" customHeight="1">
      <c r="A117" s="155"/>
      <c r="B117" s="155"/>
      <c r="C117" s="155"/>
      <c r="D117" s="155"/>
      <c r="E117" s="155"/>
      <c r="F117" s="155"/>
    </row>
    <row r="118" spans="1:6" ht="20.100000000000001" customHeight="1">
      <c r="A118" s="155"/>
      <c r="B118" s="155"/>
      <c r="C118" s="155"/>
      <c r="D118" s="155"/>
      <c r="E118" s="155"/>
      <c r="F118" s="155"/>
    </row>
    <row r="119" spans="1:6" ht="20.100000000000001" customHeight="1">
      <c r="A119" s="155"/>
      <c r="B119" s="155"/>
      <c r="C119" s="155"/>
      <c r="D119" s="155"/>
      <c r="E119" s="155"/>
      <c r="F119" s="155"/>
    </row>
    <row r="120" spans="1:6" ht="20.100000000000001" customHeight="1">
      <c r="A120" s="155"/>
      <c r="B120" s="155"/>
      <c r="C120" s="155"/>
      <c r="D120" s="155"/>
      <c r="E120" s="155"/>
      <c r="F120" s="155"/>
    </row>
    <row r="121" spans="1:6" ht="20.100000000000001" customHeight="1">
      <c r="A121" s="155"/>
      <c r="B121" s="155"/>
      <c r="C121" s="155"/>
      <c r="D121" s="155"/>
      <c r="E121" s="155"/>
      <c r="F121" s="155"/>
    </row>
    <row r="122" spans="1:6" ht="20.100000000000001" customHeight="1">
      <c r="A122" s="155"/>
      <c r="B122" s="155"/>
      <c r="C122" s="155"/>
      <c r="D122" s="155"/>
      <c r="E122" s="155"/>
      <c r="F122" s="155"/>
    </row>
    <row r="123" spans="1:6" ht="20.100000000000001" customHeight="1">
      <c r="A123" s="155"/>
      <c r="B123" s="155"/>
      <c r="C123" s="155"/>
      <c r="D123" s="155"/>
      <c r="E123" s="155"/>
      <c r="F123" s="155"/>
    </row>
    <row r="124" spans="1:6" ht="20.100000000000001" customHeight="1">
      <c r="A124" s="155"/>
      <c r="B124" s="155"/>
      <c r="C124" s="155"/>
      <c r="D124" s="155"/>
      <c r="E124" s="155"/>
      <c r="F124" s="155"/>
    </row>
    <row r="125" spans="1:6" ht="20.100000000000001" customHeight="1">
      <c r="A125" s="155"/>
      <c r="B125" s="155"/>
      <c r="C125" s="155"/>
      <c r="D125" s="155"/>
      <c r="E125" s="155"/>
      <c r="F125" s="155"/>
    </row>
    <row r="126" spans="1:6" ht="20.100000000000001" customHeight="1">
      <c r="A126" s="155"/>
      <c r="B126" s="155"/>
      <c r="C126" s="155"/>
      <c r="D126" s="155"/>
      <c r="E126" s="155"/>
      <c r="F126" s="155"/>
    </row>
    <row r="127" spans="1:6" ht="20.100000000000001" customHeight="1">
      <c r="A127" s="155"/>
      <c r="B127" s="155"/>
      <c r="C127" s="155"/>
      <c r="D127" s="155"/>
      <c r="E127" s="155"/>
      <c r="F127" s="155"/>
    </row>
    <row r="128" spans="1:6" ht="20.100000000000001" customHeight="1">
      <c r="A128" s="155"/>
      <c r="B128" s="155"/>
      <c r="C128" s="155"/>
      <c r="D128" s="155"/>
      <c r="E128" s="155"/>
      <c r="F128" s="155"/>
    </row>
    <row r="129" spans="1:6" ht="20.100000000000001" customHeight="1">
      <c r="A129" s="155"/>
      <c r="B129" s="155"/>
      <c r="C129" s="155"/>
      <c r="D129" s="155"/>
      <c r="E129" s="155"/>
      <c r="F129" s="155"/>
    </row>
    <row r="130" spans="1:6" ht="20.100000000000001" customHeight="1">
      <c r="A130" s="155"/>
      <c r="B130" s="155"/>
      <c r="C130" s="155"/>
      <c r="D130" s="155"/>
      <c r="E130" s="155"/>
      <c r="F130" s="155"/>
    </row>
    <row r="131" spans="1:6" ht="20.100000000000001" customHeight="1">
      <c r="A131" s="155"/>
      <c r="B131" s="155"/>
      <c r="C131" s="155"/>
      <c r="D131" s="155"/>
      <c r="E131" s="155"/>
      <c r="F131" s="155"/>
    </row>
    <row r="132" spans="1:6" ht="20.100000000000001" customHeight="1">
      <c r="A132" s="155"/>
      <c r="B132" s="155"/>
      <c r="C132" s="155"/>
      <c r="D132" s="155"/>
      <c r="E132" s="155"/>
      <c r="F132" s="155"/>
    </row>
    <row r="133" spans="1:6" ht="20.100000000000001" customHeight="1">
      <c r="A133" s="155"/>
      <c r="B133" s="155"/>
      <c r="C133" s="155"/>
      <c r="D133" s="155"/>
      <c r="E133" s="155"/>
      <c r="F133" s="162"/>
    </row>
    <row r="134" spans="1:6" ht="20.100000000000001" customHeight="1">
      <c r="A134" s="155"/>
      <c r="B134" s="155"/>
      <c r="C134" s="155"/>
      <c r="D134" s="155"/>
      <c r="E134" s="163"/>
      <c r="F134" s="164"/>
    </row>
  </sheetData>
  <sheetProtection algorithmName="SHA-512" hashValue="ba5w5k+Ypiz9wRJ4ZwjLzbf9MXZTKEguAJ0hXZ6yi+aVubbput4gv2/k6dAf0EhXy0dlNph4KqCIyO/l/vMclQ==" saltValue="NMgpQE2HVObmREq1gwM2CA==" spinCount="100000" sheet="1" objects="1" scenarios="1" sort="0" autoFilter="0"/>
  <mergeCells count="12">
    <mergeCell ref="B2:D2"/>
    <mergeCell ref="C7:D7"/>
    <mergeCell ref="C11:D11"/>
    <mergeCell ref="C13:D13"/>
    <mergeCell ref="C42:D42"/>
    <mergeCell ref="B6:C6"/>
    <mergeCell ref="C48:D48"/>
    <mergeCell ref="C17:D17"/>
    <mergeCell ref="C22:D22"/>
    <mergeCell ref="C32:D32"/>
    <mergeCell ref="C35:D35"/>
    <mergeCell ref="C39:D3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42</vt:i4>
      </vt:variant>
    </vt:vector>
  </HeadingPairs>
  <TitlesOfParts>
    <vt:vector size="42" baseType="lpstr">
      <vt:lpstr>Dimensions</vt:lpstr>
      <vt:lpstr>EBAValidations_hidden</vt:lpstr>
      <vt:lpstr>Pillar III Disclosures</vt:lpstr>
      <vt:lpstr>Attestation</vt:lpstr>
      <vt:lpstr>Index</vt:lpstr>
      <vt:lpstr>EU CC1 </vt:lpstr>
      <vt:lpstr>EU CC2</vt:lpstr>
      <vt:lpstr>EU KM1 </vt:lpstr>
      <vt:lpstr>EU KM2</vt:lpstr>
      <vt:lpstr>EU TLAC1 </vt:lpstr>
      <vt:lpstr>EU TLAC3B </vt:lpstr>
      <vt:lpstr>EU OV1</vt:lpstr>
      <vt:lpstr>EU CCR1 </vt:lpstr>
      <vt:lpstr>EU CCR2 </vt:lpstr>
      <vt:lpstr>EU CCR3 </vt:lpstr>
      <vt:lpstr>EU CCYB1 </vt:lpstr>
      <vt:lpstr>EU CCYB2 </vt:lpstr>
      <vt:lpstr>EU CCR5 </vt:lpstr>
      <vt:lpstr>EU CCR8 </vt:lpstr>
      <vt:lpstr>EU CR4 </vt:lpstr>
      <vt:lpstr>EU CR5 </vt:lpstr>
      <vt:lpstr>EU CR6 </vt:lpstr>
      <vt:lpstr>EU CR6A </vt:lpstr>
      <vt:lpstr>EU CR7 </vt:lpstr>
      <vt:lpstr>EU CR7A </vt:lpstr>
      <vt:lpstr>EU CR8 </vt:lpstr>
      <vt:lpstr>EU CR9 </vt:lpstr>
      <vt:lpstr>EU CR91 </vt:lpstr>
      <vt:lpstr>EU CR10 </vt:lpstr>
      <vt:lpstr>EU MR1 </vt:lpstr>
      <vt:lpstr>EU OR1 </vt:lpstr>
      <vt:lpstr>EU LR1 </vt:lpstr>
      <vt:lpstr>EU LR2 </vt:lpstr>
      <vt:lpstr>EU LR3 </vt:lpstr>
      <vt:lpstr>EU LIQ1 </vt:lpstr>
      <vt:lpstr>EU LIQ2 </vt:lpstr>
      <vt:lpstr>EU AE1 </vt:lpstr>
      <vt:lpstr>EU AE2 </vt:lpstr>
      <vt:lpstr>EU AE3 </vt:lpstr>
      <vt:lpstr>EU IRRBB1</vt:lpstr>
      <vt:lpstr>EU REM1</vt:lpstr>
      <vt:lpstr>EU REM5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 Bidstrup</dc:creator>
  <dc:description>USER=SDKBBR;TIME=20130816 144509;SCHEMA=SASTEST;Slicer01=001;Slicer01=001;Slicer02=001</dc:description>
  <cp:lastModifiedBy>Jan Andrew Guttesen (Betri Banki)</cp:lastModifiedBy>
  <dcterms:created xsi:type="dcterms:W3CDTF">2013-07-30T09:41:21Z</dcterms:created>
  <dcterms:modified xsi:type="dcterms:W3CDTF">2026-02-20T11:01:21Z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udgetCreateMode">
    <vt:lpwstr>0</vt:lpwstr>
  </property>
  <property fmtid="{D5CDD505-2E9C-101B-9397-08002B2CF9AE}" pid="4" name="BudgetEditMode">
    <vt:lpwstr>0</vt:lpwstr>
  </property>
  <property fmtid="{D5CDD505-2E9C-101B-9397-08002B2CF9AE}" pid="5" name="WebDocument">
    <vt:lpwstr>1</vt:lpwstr>
  </property>
</Properties>
</file>